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S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L30" i="1"/>
  <c r="H30" i="1"/>
  <c r="AV30" i="1" s="1"/>
  <c r="BU29" i="1"/>
  <c r="BT29" i="1"/>
  <c r="BR29" i="1"/>
  <c r="BS29" i="1" s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/>
  <c r="W29" i="1"/>
  <c r="V29" i="1"/>
  <c r="U29" i="1" s="1"/>
  <c r="N29" i="1"/>
  <c r="I29" i="1"/>
  <c r="BU28" i="1"/>
  <c r="BT28" i="1"/>
  <c r="BR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BU27" i="1"/>
  <c r="BT27" i="1"/>
  <c r="BR27" i="1"/>
  <c r="BS27" i="1" s="1"/>
  <c r="Q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V27" i="1"/>
  <c r="N27" i="1"/>
  <c r="G27" i="1"/>
  <c r="Y27" i="1" s="1"/>
  <c r="BU26" i="1"/>
  <c r="BT26" i="1"/>
  <c r="BR26" i="1"/>
  <c r="BS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/>
  <c r="AF26" i="1" s="1"/>
  <c r="W26" i="1"/>
  <c r="V26" i="1"/>
  <c r="U26" i="1" s="1"/>
  <c r="N26" i="1"/>
  <c r="L26" i="1"/>
  <c r="I26" i="1"/>
  <c r="G26" i="1"/>
  <c r="BU25" i="1"/>
  <c r="BT25" i="1"/>
  <c r="BR25" i="1"/>
  <c r="BS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/>
  <c r="W25" i="1"/>
  <c r="V25" i="1"/>
  <c r="U25" i="1" s="1"/>
  <c r="N25" i="1"/>
  <c r="I25" i="1"/>
  <c r="BU24" i="1"/>
  <c r="BT24" i="1"/>
  <c r="BR24" i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 s="1"/>
  <c r="W24" i="1"/>
  <c r="V24" i="1"/>
  <c r="U24" i="1" s="1"/>
  <c r="N24" i="1"/>
  <c r="BU23" i="1"/>
  <c r="BT23" i="1"/>
  <c r="BR23" i="1"/>
  <c r="BS23" i="1" s="1"/>
  <c r="BG23" i="1"/>
  <c r="BF23" i="1"/>
  <c r="BE23" i="1"/>
  <c r="BD23" i="1"/>
  <c r="BH23" i="1" s="1"/>
  <c r="BI23" i="1" s="1"/>
  <c r="BC23" i="1"/>
  <c r="AX23" i="1" s="1"/>
  <c r="AZ23" i="1"/>
  <c r="AU23" i="1"/>
  <c r="AS23" i="1"/>
  <c r="AL23" i="1"/>
  <c r="AM23" i="1" s="1"/>
  <c r="AG23" i="1"/>
  <c r="AE23" i="1" s="1"/>
  <c r="W23" i="1"/>
  <c r="V23" i="1"/>
  <c r="U23" i="1" s="1"/>
  <c r="N23" i="1"/>
  <c r="G23" i="1"/>
  <c r="Y23" i="1" s="1"/>
  <c r="BU22" i="1"/>
  <c r="BT22" i="1"/>
  <c r="BR22" i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/>
  <c r="G22" i="1" s="1"/>
  <c r="W22" i="1"/>
  <c r="U22" i="1" s="1"/>
  <c r="V22" i="1"/>
  <c r="N22" i="1"/>
  <c r="L22" i="1"/>
  <c r="BU21" i="1"/>
  <c r="BT21" i="1"/>
  <c r="BR21" i="1"/>
  <c r="BS21" i="1" s="1"/>
  <c r="AU21" i="1" s="1"/>
  <c r="BG21" i="1"/>
  <c r="BF21" i="1"/>
  <c r="BE21" i="1"/>
  <c r="BD21" i="1"/>
  <c r="BH21" i="1" s="1"/>
  <c r="BI21" i="1" s="1"/>
  <c r="BC21" i="1"/>
  <c r="AX21" i="1" s="1"/>
  <c r="AZ21" i="1"/>
  <c r="AS21" i="1"/>
  <c r="AW21" i="1" s="1"/>
  <c r="AL21" i="1"/>
  <c r="AM21" i="1" s="1"/>
  <c r="AG21" i="1"/>
  <c r="AE21" i="1"/>
  <c r="W21" i="1"/>
  <c r="V21" i="1"/>
  <c r="U21" i="1" s="1"/>
  <c r="N21" i="1"/>
  <c r="I21" i="1"/>
  <c r="BU20" i="1"/>
  <c r="BT20" i="1"/>
  <c r="BR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AF20" i="1" s="1"/>
  <c r="W20" i="1"/>
  <c r="V20" i="1"/>
  <c r="N20" i="1"/>
  <c r="BU19" i="1"/>
  <c r="BT19" i="1"/>
  <c r="BR19" i="1"/>
  <c r="BS19" i="1" s="1"/>
  <c r="BG19" i="1"/>
  <c r="BF19" i="1"/>
  <c r="BE19" i="1"/>
  <c r="BD19" i="1"/>
  <c r="BH19" i="1" s="1"/>
  <c r="BI19" i="1" s="1"/>
  <c r="BC19" i="1"/>
  <c r="AX19" i="1" s="1"/>
  <c r="AZ19" i="1"/>
  <c r="AU19" i="1"/>
  <c r="AS19" i="1"/>
  <c r="AL19" i="1"/>
  <c r="AM19" i="1" s="1"/>
  <c r="AG19" i="1"/>
  <c r="AE19" i="1" s="1"/>
  <c r="AF19" i="1" s="1"/>
  <c r="W19" i="1"/>
  <c r="V19" i="1"/>
  <c r="U19" i="1" s="1"/>
  <c r="N19" i="1"/>
  <c r="H19" i="1"/>
  <c r="AV19" i="1" s="1"/>
  <c r="AY19" i="1" s="1"/>
  <c r="G19" i="1"/>
  <c r="Y19" i="1" s="1"/>
  <c r="AU29" i="1" l="1"/>
  <c r="Q29" i="1"/>
  <c r="AU25" i="1"/>
  <c r="AW25" i="1" s="1"/>
  <c r="Q25" i="1"/>
  <c r="AW29" i="1"/>
  <c r="G20" i="1"/>
  <c r="Y20" i="1" s="1"/>
  <c r="L19" i="1"/>
  <c r="H22" i="1"/>
  <c r="AV22" i="1" s="1"/>
  <c r="Q19" i="1"/>
  <c r="I22" i="1"/>
  <c r="BS22" i="1"/>
  <c r="AU22" i="1" s="1"/>
  <c r="AW22" i="1" s="1"/>
  <c r="H26" i="1"/>
  <c r="AV26" i="1" s="1"/>
  <c r="U27" i="1"/>
  <c r="R19" i="1"/>
  <c r="S19" i="1" s="1"/>
  <c r="I19" i="1"/>
  <c r="AW19" i="1"/>
  <c r="Q21" i="1"/>
  <c r="Y22" i="1"/>
  <c r="AW23" i="1"/>
  <c r="BS24" i="1"/>
  <c r="AU27" i="1"/>
  <c r="AW27" i="1" s="1"/>
  <c r="L21" i="1"/>
  <c r="H21" i="1"/>
  <c r="AV21" i="1" s="1"/>
  <c r="AY21" i="1" s="1"/>
  <c r="G21" i="1"/>
  <c r="AF21" i="1"/>
  <c r="I24" i="1"/>
  <c r="L24" i="1"/>
  <c r="H24" i="1"/>
  <c r="AV24" i="1" s="1"/>
  <c r="G24" i="1"/>
  <c r="AF27" i="1"/>
  <c r="I27" i="1"/>
  <c r="L27" i="1"/>
  <c r="H27" i="1"/>
  <c r="AV27" i="1" s="1"/>
  <c r="AY27" i="1" s="1"/>
  <c r="R27" i="1"/>
  <c r="S27" i="1" s="1"/>
  <c r="L29" i="1"/>
  <c r="H29" i="1"/>
  <c r="AV29" i="1" s="1"/>
  <c r="AY29" i="1" s="1"/>
  <c r="G29" i="1"/>
  <c r="R29" i="1" s="1"/>
  <c r="S29" i="1" s="1"/>
  <c r="AF29" i="1"/>
  <c r="AU30" i="1"/>
  <c r="AW30" i="1" s="1"/>
  <c r="Q30" i="1"/>
  <c r="O19" i="1"/>
  <c r="M19" i="1" s="1"/>
  <c r="P19" i="1" s="1"/>
  <c r="U20" i="1"/>
  <c r="BS20" i="1"/>
  <c r="AF23" i="1"/>
  <c r="I23" i="1"/>
  <c r="L23" i="1"/>
  <c r="H23" i="1"/>
  <c r="AV23" i="1" s="1"/>
  <c r="AY23" i="1" s="1"/>
  <c r="R25" i="1"/>
  <c r="S25" i="1" s="1"/>
  <c r="Z25" i="1" s="1"/>
  <c r="AU26" i="1"/>
  <c r="AW26" i="1" s="1"/>
  <c r="Q26" i="1"/>
  <c r="BS28" i="1"/>
  <c r="G30" i="1"/>
  <c r="AF30" i="1"/>
  <c r="I30" i="1"/>
  <c r="I20" i="1"/>
  <c r="L20" i="1"/>
  <c r="H20" i="1"/>
  <c r="AV20" i="1" s="1"/>
  <c r="Q23" i="1"/>
  <c r="L25" i="1"/>
  <c r="H25" i="1"/>
  <c r="AV25" i="1" s="1"/>
  <c r="G25" i="1"/>
  <c r="AF25" i="1"/>
  <c r="AY26" i="1"/>
  <c r="Z27" i="1"/>
  <c r="I28" i="1"/>
  <c r="L28" i="1"/>
  <c r="H28" i="1"/>
  <c r="AV28" i="1" s="1"/>
  <c r="G28" i="1"/>
  <c r="Y26" i="1"/>
  <c r="AF22" i="1"/>
  <c r="Q22" i="1" l="1"/>
  <c r="AY25" i="1"/>
  <c r="J19" i="1"/>
  <c r="K19" i="1" s="1"/>
  <c r="T29" i="1"/>
  <c r="X29" i="1" s="1"/>
  <c r="AA29" i="1"/>
  <c r="Z29" i="1"/>
  <c r="O25" i="1"/>
  <c r="M25" i="1" s="1"/>
  <c r="P25" i="1" s="1"/>
  <c r="J25" i="1" s="1"/>
  <c r="K25" i="1" s="1"/>
  <c r="Y25" i="1"/>
  <c r="R23" i="1"/>
  <c r="S23" i="1" s="1"/>
  <c r="R26" i="1"/>
  <c r="S26" i="1" s="1"/>
  <c r="Q20" i="1"/>
  <c r="AU20" i="1"/>
  <c r="AW20" i="1" s="1"/>
  <c r="Q24" i="1"/>
  <c r="AU24" i="1"/>
  <c r="AW24" i="1" s="1"/>
  <c r="R22" i="1"/>
  <c r="S22" i="1" s="1"/>
  <c r="Y24" i="1"/>
  <c r="T19" i="1"/>
  <c r="X19" i="1" s="1"/>
  <c r="AA19" i="1"/>
  <c r="AY30" i="1"/>
  <c r="Y30" i="1"/>
  <c r="O29" i="1"/>
  <c r="M29" i="1" s="1"/>
  <c r="P29" i="1" s="1"/>
  <c r="J29" i="1" s="1"/>
  <c r="K29" i="1" s="1"/>
  <c r="Y29" i="1"/>
  <c r="AY24" i="1"/>
  <c r="Y21" i="1"/>
  <c r="Z19" i="1"/>
  <c r="R21" i="1"/>
  <c r="S21" i="1" s="1"/>
  <c r="AY22" i="1"/>
  <c r="T25" i="1"/>
  <c r="X25" i="1" s="1"/>
  <c r="AA25" i="1"/>
  <c r="Y28" i="1"/>
  <c r="Q28" i="1"/>
  <c r="AU28" i="1"/>
  <c r="AW28" i="1" s="1"/>
  <c r="R30" i="1"/>
  <c r="S30" i="1" s="1"/>
  <c r="T27" i="1"/>
  <c r="X27" i="1" s="1"/>
  <c r="AA27" i="1"/>
  <c r="AB27" i="1" s="1"/>
  <c r="O27" i="1"/>
  <c r="M27" i="1" s="1"/>
  <c r="P27" i="1" s="1"/>
  <c r="J27" i="1" s="1"/>
  <c r="K27" i="1" s="1"/>
  <c r="AB19" i="1" l="1"/>
  <c r="AB25" i="1"/>
  <c r="R28" i="1"/>
  <c r="S28" i="1" s="1"/>
  <c r="AA22" i="1"/>
  <c r="AB22" i="1" s="1"/>
  <c r="T22" i="1"/>
  <c r="X22" i="1" s="1"/>
  <c r="Z22" i="1"/>
  <c r="O22" i="1"/>
  <c r="M22" i="1" s="1"/>
  <c r="P22" i="1" s="1"/>
  <c r="J22" i="1" s="1"/>
  <c r="K22" i="1" s="1"/>
  <c r="R20" i="1"/>
  <c r="S20" i="1" s="1"/>
  <c r="AY28" i="1"/>
  <c r="T23" i="1"/>
  <c r="X23" i="1" s="1"/>
  <c r="AA23" i="1"/>
  <c r="O23" i="1"/>
  <c r="M23" i="1" s="1"/>
  <c r="P23" i="1" s="1"/>
  <c r="J23" i="1" s="1"/>
  <c r="K23" i="1" s="1"/>
  <c r="Z23" i="1"/>
  <c r="AA30" i="1"/>
  <c r="T30" i="1"/>
  <c r="X30" i="1" s="1"/>
  <c r="Z30" i="1"/>
  <c r="T21" i="1"/>
  <c r="X21" i="1" s="1"/>
  <c r="AA21" i="1"/>
  <c r="Z21" i="1"/>
  <c r="O21" i="1"/>
  <c r="M21" i="1" s="1"/>
  <c r="P21" i="1" s="1"/>
  <c r="J21" i="1" s="1"/>
  <c r="K21" i="1" s="1"/>
  <c r="R24" i="1"/>
  <c r="S24" i="1" s="1"/>
  <c r="AA26" i="1"/>
  <c r="T26" i="1"/>
  <c r="X26" i="1" s="1"/>
  <c r="O26" i="1"/>
  <c r="M26" i="1" s="1"/>
  <c r="P26" i="1" s="1"/>
  <c r="J26" i="1" s="1"/>
  <c r="K26" i="1" s="1"/>
  <c r="Z26" i="1"/>
  <c r="AB29" i="1"/>
  <c r="O30" i="1"/>
  <c r="M30" i="1" s="1"/>
  <c r="P30" i="1" s="1"/>
  <c r="J30" i="1" s="1"/>
  <c r="K30" i="1" s="1"/>
  <c r="AY20" i="1"/>
  <c r="AB23" i="1" l="1"/>
  <c r="AB26" i="1"/>
  <c r="T20" i="1"/>
  <c r="X20" i="1" s="1"/>
  <c r="AA20" i="1"/>
  <c r="O20" i="1"/>
  <c r="M20" i="1" s="1"/>
  <c r="P20" i="1" s="1"/>
  <c r="J20" i="1" s="1"/>
  <c r="K20" i="1" s="1"/>
  <c r="Z20" i="1"/>
  <c r="T28" i="1"/>
  <c r="X28" i="1" s="1"/>
  <c r="AA28" i="1"/>
  <c r="Z28" i="1"/>
  <c r="O28" i="1"/>
  <c r="M28" i="1" s="1"/>
  <c r="P28" i="1" s="1"/>
  <c r="J28" i="1" s="1"/>
  <c r="K28" i="1" s="1"/>
  <c r="T24" i="1"/>
  <c r="X24" i="1" s="1"/>
  <c r="AA24" i="1"/>
  <c r="Z24" i="1"/>
  <c r="O24" i="1"/>
  <c r="M24" i="1" s="1"/>
  <c r="P24" i="1" s="1"/>
  <c r="J24" i="1" s="1"/>
  <c r="K24" i="1" s="1"/>
  <c r="AB21" i="1"/>
  <c r="AB30" i="1"/>
  <c r="AB24" i="1" l="1"/>
  <c r="AB28" i="1"/>
  <c r="AB20" i="1"/>
</calcChain>
</file>

<file path=xl/sharedStrings.xml><?xml version="1.0" encoding="utf-8"?>
<sst xmlns="http://schemas.openxmlformats.org/spreadsheetml/2006/main" count="677" uniqueCount="362">
  <si>
    <t>File opened</t>
  </si>
  <si>
    <t>2020-09-08 15:57:35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</si>
  <si>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</si>
  <si>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</si>
  <si>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</si>
  <si>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</si>
  <si>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</si>
  <si>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</si>
  <si>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</si>
  <si>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</si>
  <si>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</si>
  <si>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</si>
  <si>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</si>
  <si>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{"h2oaspanconc2": "0", "co2aspan2b": "0.184993", "h2obspanconc2": "0", "flowazero": "0.31688", "ssa_ref": "40350.2", "tazero": "0.0108032", "co2bspan1": "0.960927", "co2bspan2": "-0.0284272", "flowmeterzero": "1.00721", "h2obspan2b": "0.102276", "h2oaspanconc1": "19.41", "co2bspanconc2": "298.9", "h2obspan2": "0", "h2obspanconc1": "19.41", "h2obzero": "1.00493", "h2oaspan2": "0", "h2obspan1": "1.0322", "tbzero": "0.0729084", "co2bzero": "0.931309", "co2aspanconc1": "993", "co2bspan2a": "0.193642", "chamberpressurezero": "2.6448", "co2aspan2": "-0.0272619", "co2azero": "0.929293", "co2bspan2b": "0.185009", "co2aspan1": "0.965871", "h2oaspan1": "1.04034", "ssb_ref": "38583.5", "co2aspanconc2": "298.9", "h2oaspan2a": "0.0983196", "h2oazero": "1.03379", "co2aspan2a": "0.192577", "oxygen": "21", "co2bspanconc1": "993", "flowbzero": "0.29228", "h2obspan2a": "0.099086", "h2oaspan2b": "0.102286"}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</si>
  <si>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</si>
  <si>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</si>
  <si>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</si>
  <si>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</si>
  <si>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</si>
  <si>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</si>
  <si>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</si>
  <si>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</si>
  <si>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</si>
  <si>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15:57:35</t>
  </si>
  <si>
    <t>Stability Definition:	CO2_s (Meas): Slp&lt;1 Per=20	H2O_s (Meas): Slp&lt;0.5 Per=20	H2O_r (Meas): Slp&lt;0.5 Per=20	CO2_r (Meas):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</si>
  <si>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</si>
  <si>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</si>
  <si>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</si>
  <si>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</si>
  <si>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</si>
  <si>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</si>
  <si>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</si>
  <si>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</si>
  <si>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</si>
  <si>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</si>
  <si>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</si>
  <si>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</si>
  <si>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</si>
  <si>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</si>
  <si>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</si>
  <si>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</si>
  <si>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</si>
  <si>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</si>
  <si>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</si>
  <si>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</si>
  <si>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</si>
  <si>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</si>
  <si>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</si>
  <si>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</si>
  <si>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</si>
  <si>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</si>
  <si>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</si>
  <si>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</si>
  <si>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</si>
  <si>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</si>
  <si>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</si>
  <si>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</si>
  <si>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</si>
  <si>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</si>
  <si>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</si>
  <si>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</si>
  <si>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</si>
  <si>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</si>
  <si>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</si>
  <si>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</si>
  <si>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</si>
  <si>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</si>
  <si>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</si>
  <si>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</si>
  <si>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</si>
  <si>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</si>
  <si>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</si>
  <si>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</si>
  <si>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</si>
  <si>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</si>
  <si>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</si>
  <si>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</si>
  <si>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</si>
  <si>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</si>
  <si>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</si>
  <si>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</si>
  <si>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</si>
  <si>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</si>
  <si>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</si>
  <si>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</si>
  <si>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</si>
  <si>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</si>
  <si>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</si>
  <si>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</si>
  <si>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</si>
  <si>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</si>
  <si>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</si>
  <si>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</si>
  <si>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</si>
  <si>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</si>
  <si>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</si>
  <si>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</si>
  <si>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</si>
  <si>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</si>
  <si>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</si>
  <si>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</si>
  <si>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</si>
  <si>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</si>
  <si>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</si>
  <si>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</si>
  <si>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</si>
  <si>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</si>
  <si>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</si>
  <si>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</si>
  <si>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</si>
  <si>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</si>
  <si>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</si>
  <si>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</si>
  <si>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</si>
  <si>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</si>
  <si>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</si>
  <si>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</si>
  <si>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</si>
  <si>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</si>
  <si>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</si>
  <si>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</si>
  <si>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</si>
  <si>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</si>
  <si>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</si>
  <si>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</si>
  <si>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</si>
  <si>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</si>
  <si>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</si>
  <si>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</si>
  <si>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</si>
  <si>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</si>
  <si>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</si>
  <si>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</si>
  <si>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</si>
  <si>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</si>
  <si>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</si>
  <si>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</si>
  <si>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</si>
  <si>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</si>
  <si>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</si>
  <si>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</si>
  <si>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</si>
  <si>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</si>
  <si>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</si>
  <si>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</si>
  <si>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</si>
  <si>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</si>
  <si>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</si>
  <si>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</si>
  <si>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</si>
  <si>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</si>
  <si>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</si>
  <si>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</si>
  <si>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</si>
  <si>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</si>
  <si>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</si>
  <si>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</si>
  <si>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</si>
  <si>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</si>
  <si>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</si>
  <si>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</si>
  <si>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</si>
  <si>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</si>
  <si>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</si>
  <si>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</si>
  <si>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</si>
  <si>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</si>
  <si>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</si>
  <si>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</si>
  <si>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</si>
  <si>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</si>
  <si>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</si>
  <si>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</si>
  <si>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</si>
  <si>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</si>
  <si>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</si>
  <si>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</si>
  <si>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</si>
  <si>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</si>
  <si>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</si>
  <si>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</si>
  <si>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</si>
  <si>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</si>
  <si>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</si>
  <si>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</si>
  <si>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</si>
  <si>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</si>
  <si>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</si>
  <si>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</si>
  <si>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</si>
  <si>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</si>
  <si>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</si>
  <si>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</si>
  <si>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</si>
  <si>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</si>
  <si>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</si>
  <si>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</si>
  <si>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</si>
  <si>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</si>
  <si>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</si>
  <si>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</si>
  <si>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</si>
  <si>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</si>
  <si>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</si>
  <si>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</si>
  <si>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</si>
  <si>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</si>
  <si>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</si>
  <si>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</si>
  <si>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</si>
  <si>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</si>
  <si>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</si>
  <si>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</si>
  <si>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</si>
  <si>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</si>
  <si>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</si>
  <si>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</si>
  <si>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</si>
  <si>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</si>
  <si>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</si>
  <si>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</si>
  <si>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</si>
  <si>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</si>
  <si>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</si>
  <si>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</si>
  <si>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</si>
  <si>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</si>
  <si>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</si>
  <si>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</si>
  <si>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</si>
  <si>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</si>
  <si>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</si>
  <si>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</si>
  <si>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</si>
  <si>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</si>
  <si>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</si>
  <si>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</si>
  <si>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</si>
  <si>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</si>
  <si>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</si>
  <si>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</si>
  <si>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</si>
  <si>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</si>
  <si>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</si>
  <si>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</si>
  <si>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</si>
  <si>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</si>
  <si>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</si>
  <si>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</si>
  <si>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</si>
  <si>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</si>
  <si>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</si>
  <si>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</si>
  <si>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</si>
  <si>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</si>
  <si>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</si>
  <si>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</si>
  <si>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</si>
  <si>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</si>
  <si>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</si>
  <si>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</si>
  <si>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</si>
  <si>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</si>
  <si>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</si>
  <si>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</si>
  <si>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</si>
  <si>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</si>
  <si>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</si>
  <si>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</si>
  <si>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</si>
  <si>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</si>
  <si>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</si>
  <si>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</si>
  <si>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</si>
  <si>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</si>
  <si>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</si>
  <si>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</si>
  <si>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</si>
  <si>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</si>
  <si>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</si>
  <si>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</si>
  <si>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</si>
  <si>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</si>
  <si>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</si>
  <si>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</si>
  <si>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</si>
  <si>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</si>
  <si>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</si>
  <si>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</si>
  <si>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</si>
  <si>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</si>
  <si>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</si>
  <si>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</si>
  <si>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</si>
  <si>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</si>
  <si>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</si>
  <si>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</si>
  <si>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</si>
  <si>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MPF-1543-20200908-15_34_34</t>
  </si>
  <si>
    <t>0: Broadleaf</t>
  </si>
  <si>
    <t>3/4</t>
  </si>
  <si>
    <t>20200908 16:30:06</t>
  </si>
  <si>
    <t>16:30:06</t>
  </si>
  <si>
    <t>MPF-1546-20200908-16_29_51</t>
  </si>
  <si>
    <t>DARK-1547-20200908-16_29_53</t>
  </si>
  <si>
    <t>16:29:39</t>
  </si>
  <si>
    <t>4/4</t>
  </si>
  <si>
    <t>20200908 16:31:26</t>
  </si>
  <si>
    <t>16:31:26</t>
  </si>
  <si>
    <t>MPF-1548-20200908-16_31_11</t>
  </si>
  <si>
    <t>DARK-1549-20200908-16_31_13</t>
  </si>
  <si>
    <t>16:31:00</t>
  </si>
  <si>
    <t>20200908 16:32:53</t>
  </si>
  <si>
    <t>16:32:53</t>
  </si>
  <si>
    <t>MPF-1550-20200908-16_32_38</t>
  </si>
  <si>
    <t>DARK-1551-20200908-16_32_40</t>
  </si>
  <si>
    <t>16:32:23</t>
  </si>
  <si>
    <t>20200908 16:34:16</t>
  </si>
  <si>
    <t>16:34:16</t>
  </si>
  <si>
    <t>MPF-1552-20200908-16_34_01</t>
  </si>
  <si>
    <t>DARK-1553-20200908-16_34_03</t>
  </si>
  <si>
    <t>16:33:50</t>
  </si>
  <si>
    <t>20200908 16:35:44</t>
  </si>
  <si>
    <t>16:35:44</t>
  </si>
  <si>
    <t>MPF-1554-20200908-16_35_29</t>
  </si>
  <si>
    <t>DARK-1555-20200908-16_35_31</t>
  </si>
  <si>
    <t>16:35:08</t>
  </si>
  <si>
    <t>20200908 16:37:04</t>
  </si>
  <si>
    <t>16:37:04</t>
  </si>
  <si>
    <t>MPF-1556-20200908-16_36_49</t>
  </si>
  <si>
    <t>DARK-1557-20200908-16_36_51</t>
  </si>
  <si>
    <t>16:36:37</t>
  </si>
  <si>
    <t>20200908 16:38:28</t>
  </si>
  <si>
    <t>16:38:28</t>
  </si>
  <si>
    <t>MPF-1558-20200908-16_38_13</t>
  </si>
  <si>
    <t>DARK-1559-20200908-16_38_15</t>
  </si>
  <si>
    <t>16:38:02</t>
  </si>
  <si>
    <t>20200908 16:39:47</t>
  </si>
  <si>
    <t>16:39:47</t>
  </si>
  <si>
    <t>MPF-1560-20200908-16_39_32</t>
  </si>
  <si>
    <t>DARK-1561-20200908-16_39_34</t>
  </si>
  <si>
    <t>16:39:20</t>
  </si>
  <si>
    <t>20200908 16:41:14</t>
  </si>
  <si>
    <t>16:41:14</t>
  </si>
  <si>
    <t>MPF-1562-20200908-16_40_59</t>
  </si>
  <si>
    <t>DARK-1563-20200908-16_41_01</t>
  </si>
  <si>
    <t>16:40:45</t>
  </si>
  <si>
    <t>20200908 16:42:33</t>
  </si>
  <si>
    <t>16:42:33</t>
  </si>
  <si>
    <t>MPF-1564-20200908-16_42_18</t>
  </si>
  <si>
    <t>DARK-1565-20200908-16_42_20</t>
  </si>
  <si>
    <t>16:42:06</t>
  </si>
  <si>
    <t>20200908 16:43:51</t>
  </si>
  <si>
    <t>16:43:51</t>
  </si>
  <si>
    <t>MPF-1566-20200908-16_43_36</t>
  </si>
  <si>
    <t>-</t>
  </si>
  <si>
    <t>16:43:25</t>
  </si>
  <si>
    <t>20200908 17:12:02</t>
  </si>
  <si>
    <t>17:12:02</t>
  </si>
  <si>
    <t>MPF-1567-20200908-17_11_47</t>
  </si>
  <si>
    <t>17:01:17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</si>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</sst>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AB13" workbookViewId="0">
      <selection activeCell="AR17" sqref="AR17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361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1599600606.0999999</v>
      </c>
      <c r="C19">
        <v>1868.0999999046301</v>
      </c>
      <c r="D19" t="s">
        <v>301</v>
      </c>
      <c r="E19" t="s">
        <v>302</v>
      </c>
      <c r="F19">
        <v>1599600606.0999999</v>
      </c>
      <c r="G19">
        <f t="shared" ref="G19:G30" si="0">CF19*AE19*(CB19-CC19)/(100*BV19*(1000-AE19*CB19))</f>
        <v>2.3776927187624621E-3</v>
      </c>
      <c r="H19">
        <f t="shared" ref="H19:H30" si="1">CF19*AE19*(CA19-BZ19*(1000-AE19*CC19)/(1000-AE19*CB19))/(100*BV19)</f>
        <v>20.917826323653749</v>
      </c>
      <c r="I19">
        <f t="shared" ref="I19:I30" si="2">BZ19 - IF(AE19&gt;1, H19*BV19*100/(AG19*CN19), 0)</f>
        <v>373.79</v>
      </c>
      <c r="J19">
        <f t="shared" ref="J19:J30" si="3">((P19-G19/2)*I19-H19)/(P19+G19/2)</f>
        <v>239.74971059542753</v>
      </c>
      <c r="K19">
        <f t="shared" ref="K19:K30" si="4">J19*(CG19+CH19)/1000</f>
        <v>24.519553200896524</v>
      </c>
      <c r="L19">
        <f t="shared" ref="L19:L30" si="5">(BZ19 - IF(AE19&gt;1, H19*BV19*100/(AG19*CN19), 0))*(CG19+CH19)/1000</f>
        <v>38.228049444568995</v>
      </c>
      <c r="M19">
        <f t="shared" ref="M19:M30" si="6">2/((1/O19-1/N19)+SIGN(O19)*SQRT((1/O19-1/N19)*(1/O19-1/N19) + 4*BW19/((BW19+1)*(BW19+1))*(2*1/O19*1/N19-1/N19*1/N19)))</f>
        <v>0.26953341889823396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2.9649406481320195</v>
      </c>
      <c r="O19">
        <f t="shared" ref="O19:O30" si="8">G19*(1000-(1000*0.61365*EXP(17.502*S19/(240.97+S19))/(CG19+CH19)+CB19)/2)/(1000*0.61365*EXP(17.502*S19/(240.97+S19))/(CG19+CH19)-CB19)</f>
        <v>0.2566232963070183</v>
      </c>
      <c r="P19">
        <f t="shared" ref="P19:P30" si="9">1/((BW19+1)/(M19/1.6)+1/(N19/1.37)) + BW19/((BW19+1)/(M19/1.6) + BW19/(N19/1.37))</f>
        <v>0.16149794118687194</v>
      </c>
      <c r="Q19">
        <f t="shared" ref="Q19:Q30" si="10">(BS19*BU19)</f>
        <v>209.74469274464408</v>
      </c>
      <c r="R19">
        <f t="shared" ref="R19:R30" si="11">(CI19+(Q19+2*0.95*0.0000000567*(((CI19+$B$9)+273)^4-(CI19+273)^4)-44100*G19)/(1.84*29.3*N19+8*0.95*0.0000000567*(CI19+273)^3))</f>
        <v>26.015822940004121</v>
      </c>
      <c r="S19">
        <f t="shared" ref="S19:S30" si="12">($C$9*CJ19+$D$9*CK19+$E$9*R19)</f>
        <v>25.6036</v>
      </c>
      <c r="T19">
        <f t="shared" ref="T19:T30" si="13">0.61365*EXP(17.502*S19/(240.97+S19))</f>
        <v>3.2959169195401996</v>
      </c>
      <c r="U19">
        <f t="shared" ref="U19:U30" si="14">(V19/W19*100)</f>
        <v>72.908402212290468</v>
      </c>
      <c r="V19">
        <f t="shared" ref="V19:V30" si="15">CB19*(CG19+CH19)/1000</f>
        <v>2.3746103738425699</v>
      </c>
      <c r="W19">
        <f t="shared" ref="W19:W30" si="16">0.61365*EXP(17.502*CI19/(240.97+CI19))</f>
        <v>3.2569776620921096</v>
      </c>
      <c r="X19">
        <f t="shared" ref="X19:X30" si="17">(T19-CB19*(CG19+CH19)/1000)</f>
        <v>0.92130654569762971</v>
      </c>
      <c r="Y19">
        <f t="shared" ref="Y19:Y30" si="18">(-G19*44100)</f>
        <v>-104.85624889742458</v>
      </c>
      <c r="Z19">
        <f t="shared" ref="Z19:Z30" si="19">2*29.3*N19*0.92*(CI19-S19)</f>
        <v>-31.985160632440749</v>
      </c>
      <c r="AA19">
        <f t="shared" ref="AA19:AA30" si="20">2*0.95*0.0000000567*(((CI19+$B$9)+273)^4-(S19+273)^4)</f>
        <v>-2.2934659134538187</v>
      </c>
      <c r="AB19">
        <f t="shared" ref="AB19:AB30" si="21">Q19+AA19+Y19+Z19</f>
        <v>70.609817301324938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54243.06372611408</v>
      </c>
      <c r="AH19" t="s">
        <v>298</v>
      </c>
      <c r="AI19">
        <v>10355.799999999999</v>
      </c>
      <c r="AJ19">
        <v>745.77919999999995</v>
      </c>
      <c r="AK19">
        <v>3326.43</v>
      </c>
      <c r="AL19">
        <f t="shared" ref="AL19:AL30" si="25">AK19-AJ19</f>
        <v>2580.6507999999999</v>
      </c>
      <c r="AM19">
        <f t="shared" ref="AM19:AM30" si="26">AL19/AK19</f>
        <v>0.77580192578830764</v>
      </c>
      <c r="AN19">
        <v>-1.40184232393827</v>
      </c>
      <c r="AO19" t="s">
        <v>303</v>
      </c>
      <c r="AP19">
        <v>10346.200000000001</v>
      </c>
      <c r="AQ19">
        <v>900.18723999999997</v>
      </c>
      <c r="AR19">
        <v>1326.81</v>
      </c>
      <c r="AS19">
        <f t="shared" ref="AS19:AS30" si="27">1-AQ19/AR19</f>
        <v>0.32154020545518947</v>
      </c>
      <c r="AT19">
        <v>0.5</v>
      </c>
      <c r="AU19">
        <f t="shared" ref="AU19:AU30" si="28">BS19</f>
        <v>1093.2626989628504</v>
      </c>
      <c r="AV19">
        <f t="shared" ref="AV19:AV30" si="29">H19</f>
        <v>20.917826323653749</v>
      </c>
      <c r="AW19">
        <f t="shared" ref="AW19:AW30" si="30">AS19*AT19*AU19</f>
        <v>175.76395642050494</v>
      </c>
      <c r="AX19">
        <f t="shared" ref="AX19:AX30" si="31">BC19/AR19</f>
        <v>0.50929673427242783</v>
      </c>
      <c r="AY19">
        <f t="shared" ref="AY19:AY30" si="32">(AV19-AN19)/AU19</f>
        <v>2.0415650025164218E-2</v>
      </c>
      <c r="AZ19">
        <f t="shared" ref="AZ19:AZ30" si="33">(AK19-AR19)/AR19</f>
        <v>1.5070884301444818</v>
      </c>
      <c r="BA19" t="s">
        <v>304</v>
      </c>
      <c r="BB19">
        <v>651.07000000000005</v>
      </c>
      <c r="BC19">
        <f t="shared" ref="BC19:BC30" si="34">AR19-BB19</f>
        <v>675.7399999999999</v>
      </c>
      <c r="BD19">
        <f t="shared" ref="BD19:BD30" si="35">(AR19-AQ19)/(AR19-BB19)</f>
        <v>0.63134158108148108</v>
      </c>
      <c r="BE19">
        <f t="shared" ref="BE19:BE30" si="36">(AK19-AR19)/(AK19-BB19)</f>
        <v>0.74742090784044024</v>
      </c>
      <c r="BF19">
        <f t="shared" ref="BF19:BF30" si="37">(AR19-AQ19)/(AR19-AJ19)</f>
        <v>0.73425154053795427</v>
      </c>
      <c r="BG19">
        <f t="shared" ref="BG19:BG30" si="38">(AK19-AR19)/(AK19-AJ19)</f>
        <v>0.77485105695044054</v>
      </c>
      <c r="BH19">
        <f t="shared" ref="BH19:BH30" si="39">(BD19*BB19/AQ19)</f>
        <v>0.45662451646695185</v>
      </c>
      <c r="BI19">
        <f t="shared" ref="BI19:BI30" si="40">(1-BH19)</f>
        <v>0.54337548353304821</v>
      </c>
      <c r="BJ19">
        <v>1546</v>
      </c>
      <c r="BK19">
        <v>300</v>
      </c>
      <c r="BL19">
        <v>300</v>
      </c>
      <c r="BM19">
        <v>300</v>
      </c>
      <c r="BN19">
        <v>10346.200000000001</v>
      </c>
      <c r="BO19">
        <v>1248.1099999999999</v>
      </c>
      <c r="BP19">
        <v>-7.4731199999999998E-3</v>
      </c>
      <c r="BQ19">
        <v>7.4</v>
      </c>
      <c r="BR19">
        <f t="shared" ref="BR19:BR30" si="41">$B$13*CO19+$C$13*CP19+$F$13*CQ19*(1-CT19)</f>
        <v>1300.07</v>
      </c>
      <c r="BS19">
        <f t="shared" ref="BS19:BS30" si="42">BR19*BT19</f>
        <v>1093.2626989628504</v>
      </c>
      <c r="BT19">
        <f t="shared" ref="BT19:BT30" si="43">($B$13*$D$11+$C$13*$D$11+$F$13*((DD19+CV19)/MAX(DD19+CV19+DE19, 0.1)*$I$11+DE19/MAX(DD19+CV19+DE19, 0.1)*$J$11))/($B$13+$C$13+$F$13)</f>
        <v>0.84092602626231705</v>
      </c>
      <c r="BU19">
        <f t="shared" ref="BU19:BU30" si="44">($B$13*$K$11+$C$13*$K$11+$F$13*((DD19+CV19)/MAX(DD19+CV19+DE19, 0.1)*$P$11+DE19/MAX(DD19+CV19+DE19, 0.1)*$Q$11))/($B$13+$C$13+$F$13)</f>
        <v>0.19185205252463416</v>
      </c>
      <c r="BV19">
        <v>6</v>
      </c>
      <c r="BW19">
        <v>0.5</v>
      </c>
      <c r="BX19" t="s">
        <v>299</v>
      </c>
      <c r="BY19">
        <v>1599600606.0999999</v>
      </c>
      <c r="BZ19">
        <v>373.79</v>
      </c>
      <c r="CA19">
        <v>399.959</v>
      </c>
      <c r="CB19">
        <v>23.218699999999998</v>
      </c>
      <c r="CC19">
        <v>20.4316</v>
      </c>
      <c r="CD19">
        <v>376.25299999999999</v>
      </c>
      <c r="CE19">
        <v>23.323399999999999</v>
      </c>
      <c r="CF19">
        <v>499.97899999999998</v>
      </c>
      <c r="CG19">
        <v>102.172</v>
      </c>
      <c r="CH19">
        <v>9.9461099999999997E-2</v>
      </c>
      <c r="CI19">
        <v>25.403500000000001</v>
      </c>
      <c r="CJ19">
        <v>25.6036</v>
      </c>
      <c r="CK19">
        <v>999.9</v>
      </c>
      <c r="CL19">
        <v>0</v>
      </c>
      <c r="CM19">
        <v>0</v>
      </c>
      <c r="CN19">
        <v>9986.25</v>
      </c>
      <c r="CO19">
        <v>0</v>
      </c>
      <c r="CP19">
        <v>1.5289399999999999E-3</v>
      </c>
      <c r="CQ19">
        <v>1300.07</v>
      </c>
      <c r="CR19">
        <v>0.96901300000000001</v>
      </c>
      <c r="CS19">
        <v>3.0987199999999999E-2</v>
      </c>
      <c r="CT19">
        <v>0</v>
      </c>
      <c r="CU19">
        <v>900.17499999999995</v>
      </c>
      <c r="CV19">
        <v>5.0011200000000002</v>
      </c>
      <c r="CW19">
        <v>11739.5</v>
      </c>
      <c r="CX19">
        <v>12849.3</v>
      </c>
      <c r="CY19">
        <v>41.311999999999998</v>
      </c>
      <c r="CZ19">
        <v>43.875</v>
      </c>
      <c r="DA19">
        <v>42.625</v>
      </c>
      <c r="DB19">
        <v>43.186999999999998</v>
      </c>
      <c r="DC19">
        <v>42.75</v>
      </c>
      <c r="DD19">
        <v>1254.94</v>
      </c>
      <c r="DE19">
        <v>40.130000000000003</v>
      </c>
      <c r="DF19">
        <v>0</v>
      </c>
      <c r="DG19">
        <v>1867.5</v>
      </c>
      <c r="DH19">
        <v>0</v>
      </c>
      <c r="DI19">
        <v>900.18723999999997</v>
      </c>
      <c r="DJ19">
        <v>-0.44969230491642198</v>
      </c>
      <c r="DK19">
        <v>0.14615389794009501</v>
      </c>
      <c r="DL19">
        <v>11738.724</v>
      </c>
      <c r="DM19">
        <v>15</v>
      </c>
      <c r="DN19">
        <v>1599600579.5999999</v>
      </c>
      <c r="DO19" t="s">
        <v>305</v>
      </c>
      <c r="DP19">
        <v>1599600574.5999999</v>
      </c>
      <c r="DQ19">
        <v>1599600579.5999999</v>
      </c>
      <c r="DR19">
        <v>47</v>
      </c>
      <c r="DS19">
        <v>-1.7999999999999999E-2</v>
      </c>
      <c r="DT19">
        <v>-5.0000000000000001E-3</v>
      </c>
      <c r="DU19">
        <v>-2.4630000000000001</v>
      </c>
      <c r="DV19">
        <v>-0.105</v>
      </c>
      <c r="DW19">
        <v>400</v>
      </c>
      <c r="DX19">
        <v>20</v>
      </c>
      <c r="DY19">
        <v>0.06</v>
      </c>
      <c r="DZ19">
        <v>0.04</v>
      </c>
      <c r="EA19">
        <v>400.01310000000001</v>
      </c>
      <c r="EB19">
        <v>-9.0056285279777699E-4</v>
      </c>
      <c r="EC19">
        <v>3.5699999999999399E-2</v>
      </c>
      <c r="ED19">
        <v>1</v>
      </c>
      <c r="EE19">
        <v>373.821325</v>
      </c>
      <c r="EF19">
        <v>-0.31840525328437602</v>
      </c>
      <c r="EG19">
        <v>5.2395318254591101E-2</v>
      </c>
      <c r="EH19">
        <v>1</v>
      </c>
      <c r="EI19">
        <v>20.431425000000001</v>
      </c>
      <c r="EJ19">
        <v>3.0619136958857099E-4</v>
      </c>
      <c r="EK19">
        <v>8.7799487470034297E-4</v>
      </c>
      <c r="EL19">
        <v>1</v>
      </c>
      <c r="EM19">
        <v>23.215734999999999</v>
      </c>
      <c r="EN19">
        <v>2.91377110694011E-2</v>
      </c>
      <c r="EO19">
        <v>5.2926623735131397E-3</v>
      </c>
      <c r="EP19">
        <v>1</v>
      </c>
      <c r="EQ19">
        <v>4</v>
      </c>
      <c r="ER19">
        <v>4</v>
      </c>
      <c r="ES19" t="s">
        <v>306</v>
      </c>
      <c r="ET19">
        <v>100</v>
      </c>
      <c r="EU19">
        <v>100</v>
      </c>
      <c r="EV19">
        <v>-2.4630000000000001</v>
      </c>
      <c r="EW19">
        <v>-0.1047</v>
      </c>
      <c r="EX19">
        <v>-2.4632000000000902</v>
      </c>
      <c r="EY19">
        <v>0</v>
      </c>
      <c r="EZ19">
        <v>0</v>
      </c>
      <c r="FA19">
        <v>0</v>
      </c>
      <c r="FB19">
        <v>-0.104664999999997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0.5</v>
      </c>
      <c r="FK19">
        <v>0.4</v>
      </c>
      <c r="FL19">
        <v>2</v>
      </c>
      <c r="FM19">
        <v>510.6</v>
      </c>
      <c r="FN19">
        <v>505.43099999999998</v>
      </c>
      <c r="FO19">
        <v>21.760300000000001</v>
      </c>
      <c r="FP19">
        <v>28.786100000000001</v>
      </c>
      <c r="FQ19">
        <v>30</v>
      </c>
      <c r="FR19">
        <v>28.826499999999999</v>
      </c>
      <c r="FS19">
        <v>28.822199999999999</v>
      </c>
      <c r="FT19">
        <v>20.414300000000001</v>
      </c>
      <c r="FU19">
        <v>0</v>
      </c>
      <c r="FV19">
        <v>0</v>
      </c>
      <c r="FW19">
        <v>21.76</v>
      </c>
      <c r="FX19">
        <v>400</v>
      </c>
      <c r="FY19">
        <v>14.991099999999999</v>
      </c>
      <c r="FZ19">
        <v>101.524</v>
      </c>
      <c r="GA19">
        <v>101.831</v>
      </c>
    </row>
    <row r="20" spans="1:183" x14ac:dyDescent="0.35">
      <c r="A20">
        <v>3</v>
      </c>
      <c r="B20">
        <v>1599600686.0999999</v>
      </c>
      <c r="C20">
        <v>1948.0999999046301</v>
      </c>
      <c r="D20" t="s">
        <v>307</v>
      </c>
      <c r="E20" t="s">
        <v>308</v>
      </c>
      <c r="F20">
        <v>1599600686.0999999</v>
      </c>
      <c r="G20">
        <f t="shared" si="0"/>
        <v>2.3105239345172302E-3</v>
      </c>
      <c r="H20">
        <f t="shared" si="1"/>
        <v>20.645764763229273</v>
      </c>
      <c r="I20">
        <f t="shared" si="2"/>
        <v>374.185</v>
      </c>
      <c r="J20">
        <f t="shared" si="3"/>
        <v>242.50233785314319</v>
      </c>
      <c r="K20">
        <f t="shared" si="4"/>
        <v>24.801307398460743</v>
      </c>
      <c r="L20">
        <f t="shared" si="5"/>
        <v>38.268815431021004</v>
      </c>
      <c r="M20">
        <f t="shared" si="6"/>
        <v>0.27073816734917833</v>
      </c>
      <c r="N20">
        <f t="shared" si="7"/>
        <v>2.9669456195647621</v>
      </c>
      <c r="O20">
        <f t="shared" si="8"/>
        <v>0.25772371823962076</v>
      </c>
      <c r="P20">
        <f t="shared" si="9"/>
        <v>0.1621944745202798</v>
      </c>
      <c r="Q20">
        <f t="shared" si="10"/>
        <v>177.76228856713615</v>
      </c>
      <c r="R20">
        <f t="shared" si="11"/>
        <v>25.804540083370497</v>
      </c>
      <c r="S20">
        <f t="shared" si="12"/>
        <v>25.4146</v>
      </c>
      <c r="T20">
        <f t="shared" si="13"/>
        <v>3.2591271329106091</v>
      </c>
      <c r="U20">
        <f t="shared" si="14"/>
        <v>72.868968224617802</v>
      </c>
      <c r="V20">
        <f t="shared" si="15"/>
        <v>2.3674639573647598</v>
      </c>
      <c r="W20">
        <f t="shared" si="16"/>
        <v>3.2489330026837733</v>
      </c>
      <c r="X20">
        <f t="shared" si="17"/>
        <v>0.89166317554584928</v>
      </c>
      <c r="Y20">
        <f t="shared" si="18"/>
        <v>-101.89410551220985</v>
      </c>
      <c r="Z20">
        <f t="shared" si="19"/>
        <v>-8.429574337152351</v>
      </c>
      <c r="AA20">
        <f t="shared" si="20"/>
        <v>-0.60332652865853786</v>
      </c>
      <c r="AB20">
        <f t="shared" si="21"/>
        <v>66.835282189115432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54309.786909603943</v>
      </c>
      <c r="AH20" t="s">
        <v>298</v>
      </c>
      <c r="AI20">
        <v>10355.799999999999</v>
      </c>
      <c r="AJ20">
        <v>745.77919999999995</v>
      </c>
      <c r="AK20">
        <v>3326.43</v>
      </c>
      <c r="AL20">
        <f t="shared" si="25"/>
        <v>2580.6507999999999</v>
      </c>
      <c r="AM20">
        <f t="shared" si="26"/>
        <v>0.77580192578830764</v>
      </c>
      <c r="AN20">
        <v>-1.40184232393827</v>
      </c>
      <c r="AO20" t="s">
        <v>309</v>
      </c>
      <c r="AP20">
        <v>10348.200000000001</v>
      </c>
      <c r="AQ20">
        <v>930.38211999999999</v>
      </c>
      <c r="AR20">
        <v>1486.22</v>
      </c>
      <c r="AS20">
        <f t="shared" si="27"/>
        <v>0.37399434807767362</v>
      </c>
      <c r="AT20">
        <v>0.5</v>
      </c>
      <c r="AU20">
        <f t="shared" si="28"/>
        <v>925.12350954506985</v>
      </c>
      <c r="AV20">
        <f t="shared" si="29"/>
        <v>20.645764763229273</v>
      </c>
      <c r="AW20">
        <f t="shared" si="30"/>
        <v>172.99548192181894</v>
      </c>
      <c r="AX20">
        <f t="shared" si="31"/>
        <v>0.5487814724603356</v>
      </c>
      <c r="AY20">
        <f t="shared" si="32"/>
        <v>2.3832068755889113E-2</v>
      </c>
      <c r="AZ20">
        <f t="shared" si="33"/>
        <v>1.2381814267066786</v>
      </c>
      <c r="BA20" t="s">
        <v>310</v>
      </c>
      <c r="BB20">
        <v>670.61</v>
      </c>
      <c r="BC20">
        <f t="shared" si="34"/>
        <v>815.61</v>
      </c>
      <c r="BD20">
        <f t="shared" si="35"/>
        <v>0.68149958926447696</v>
      </c>
      <c r="BE20">
        <f t="shared" si="36"/>
        <v>0.69289710899082013</v>
      </c>
      <c r="BF20">
        <f t="shared" si="37"/>
        <v>0.7506851054128838</v>
      </c>
      <c r="BG20">
        <f t="shared" si="38"/>
        <v>0.71307981692059996</v>
      </c>
      <c r="BH20">
        <f t="shared" si="39"/>
        <v>0.49121799498538399</v>
      </c>
      <c r="BI20">
        <f t="shared" si="40"/>
        <v>0.50878200501461601</v>
      </c>
      <c r="BJ20">
        <v>1548</v>
      </c>
      <c r="BK20">
        <v>300</v>
      </c>
      <c r="BL20">
        <v>300</v>
      </c>
      <c r="BM20">
        <v>300</v>
      </c>
      <c r="BN20">
        <v>10348.200000000001</v>
      </c>
      <c r="BO20">
        <v>1390.43</v>
      </c>
      <c r="BP20">
        <v>-7.6444900000000003E-3</v>
      </c>
      <c r="BQ20">
        <v>11.4</v>
      </c>
      <c r="BR20">
        <f t="shared" si="41"/>
        <v>1099.93</v>
      </c>
      <c r="BS20">
        <f t="shared" si="42"/>
        <v>925.12350954506985</v>
      </c>
      <c r="BT20">
        <f t="shared" si="43"/>
        <v>0.84107489526158008</v>
      </c>
      <c r="BU20">
        <f t="shared" si="44"/>
        <v>0.19214979052316039</v>
      </c>
      <c r="BV20">
        <v>6</v>
      </c>
      <c r="BW20">
        <v>0.5</v>
      </c>
      <c r="BX20" t="s">
        <v>299</v>
      </c>
      <c r="BY20">
        <v>1599600686.0999999</v>
      </c>
      <c r="BZ20">
        <v>374.185</v>
      </c>
      <c r="CA20">
        <v>399.99599999999998</v>
      </c>
      <c r="CB20">
        <v>23.148599999999998</v>
      </c>
      <c r="CC20">
        <v>20.440300000000001</v>
      </c>
      <c r="CD20">
        <v>376.68400000000003</v>
      </c>
      <c r="CE20">
        <v>23.255800000000001</v>
      </c>
      <c r="CF20">
        <v>500.02699999999999</v>
      </c>
      <c r="CG20">
        <v>102.173</v>
      </c>
      <c r="CH20">
        <v>9.9446599999999996E-2</v>
      </c>
      <c r="CI20">
        <v>25.361899999999999</v>
      </c>
      <c r="CJ20">
        <v>25.4146</v>
      </c>
      <c r="CK20">
        <v>999.9</v>
      </c>
      <c r="CL20">
        <v>0</v>
      </c>
      <c r="CM20">
        <v>0</v>
      </c>
      <c r="CN20">
        <v>9997.5</v>
      </c>
      <c r="CO20">
        <v>0</v>
      </c>
      <c r="CP20">
        <v>1.5289399999999999E-3</v>
      </c>
      <c r="CQ20">
        <v>1099.93</v>
      </c>
      <c r="CR20">
        <v>0.96400300000000005</v>
      </c>
      <c r="CS20">
        <v>3.5997000000000001E-2</v>
      </c>
      <c r="CT20">
        <v>0</v>
      </c>
      <c r="CU20">
        <v>932.85</v>
      </c>
      <c r="CV20">
        <v>5.0011200000000002</v>
      </c>
      <c r="CW20">
        <v>10279.9</v>
      </c>
      <c r="CX20">
        <v>10853.6</v>
      </c>
      <c r="CY20">
        <v>41.311999999999998</v>
      </c>
      <c r="CZ20">
        <v>43.936999999999998</v>
      </c>
      <c r="DA20">
        <v>42.686999999999998</v>
      </c>
      <c r="DB20">
        <v>43.311999999999998</v>
      </c>
      <c r="DC20">
        <v>42.811999999999998</v>
      </c>
      <c r="DD20">
        <v>1055.51</v>
      </c>
      <c r="DE20">
        <v>39.409999999999997</v>
      </c>
      <c r="DF20">
        <v>0</v>
      </c>
      <c r="DG20">
        <v>79.299999952316298</v>
      </c>
      <c r="DH20">
        <v>0</v>
      </c>
      <c r="DI20">
        <v>930.38211999999999</v>
      </c>
      <c r="DJ20">
        <v>22.187692277294499</v>
      </c>
      <c r="DK20">
        <v>236.33076896498901</v>
      </c>
      <c r="DL20">
        <v>10254.168</v>
      </c>
      <c r="DM20">
        <v>15</v>
      </c>
      <c r="DN20">
        <v>1599600660.0999999</v>
      </c>
      <c r="DO20" t="s">
        <v>311</v>
      </c>
      <c r="DP20">
        <v>1599600660.0999999</v>
      </c>
      <c r="DQ20">
        <v>1599600657.5999999</v>
      </c>
      <c r="DR20">
        <v>48</v>
      </c>
      <c r="DS20">
        <v>-3.6999999999999998E-2</v>
      </c>
      <c r="DT20">
        <v>-3.0000000000000001E-3</v>
      </c>
      <c r="DU20">
        <v>-2.5</v>
      </c>
      <c r="DV20">
        <v>-0.107</v>
      </c>
      <c r="DW20">
        <v>400</v>
      </c>
      <c r="DX20">
        <v>20</v>
      </c>
      <c r="DY20">
        <v>0.09</v>
      </c>
      <c r="DZ20">
        <v>0.03</v>
      </c>
      <c r="EA20">
        <v>399.99317500000001</v>
      </c>
      <c r="EB20">
        <v>1.4071294542362699E-3</v>
      </c>
      <c r="EC20">
        <v>4.0839250421625797E-2</v>
      </c>
      <c r="ED20">
        <v>1</v>
      </c>
      <c r="EE20">
        <v>374.19614999999999</v>
      </c>
      <c r="EF20">
        <v>-0.60754221388404706</v>
      </c>
      <c r="EG20">
        <v>0.13330220365770201</v>
      </c>
      <c r="EH20">
        <v>1</v>
      </c>
      <c r="EI20">
        <v>20.4385625</v>
      </c>
      <c r="EJ20">
        <v>-6.6078799251359402E-4</v>
      </c>
      <c r="EK20">
        <v>7.9110286941714496E-4</v>
      </c>
      <c r="EL20">
        <v>1</v>
      </c>
      <c r="EM20">
        <v>23.14838</v>
      </c>
      <c r="EN20">
        <v>2.9322326454001402E-2</v>
      </c>
      <c r="EO20">
        <v>1.2739450537601499E-2</v>
      </c>
      <c r="EP20">
        <v>1</v>
      </c>
      <c r="EQ20">
        <v>4</v>
      </c>
      <c r="ER20">
        <v>4</v>
      </c>
      <c r="ES20" t="s">
        <v>306</v>
      </c>
      <c r="ET20">
        <v>100</v>
      </c>
      <c r="EU20">
        <v>100</v>
      </c>
      <c r="EV20">
        <v>-2.4990000000000001</v>
      </c>
      <c r="EW20">
        <v>-0.1072</v>
      </c>
      <c r="EX20">
        <v>-2.4995238095237902</v>
      </c>
      <c r="EY20">
        <v>0</v>
      </c>
      <c r="EZ20">
        <v>0</v>
      </c>
      <c r="FA20">
        <v>0</v>
      </c>
      <c r="FB20">
        <v>-0.10718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0.4</v>
      </c>
      <c r="FK20">
        <v>0.5</v>
      </c>
      <c r="FL20">
        <v>2</v>
      </c>
      <c r="FM20">
        <v>510.76299999999998</v>
      </c>
      <c r="FN20">
        <v>505.07299999999998</v>
      </c>
      <c r="FO20">
        <v>21.759899999999998</v>
      </c>
      <c r="FP20">
        <v>28.7911</v>
      </c>
      <c r="FQ20">
        <v>30.0002</v>
      </c>
      <c r="FR20">
        <v>28.829000000000001</v>
      </c>
      <c r="FS20">
        <v>28.827100000000002</v>
      </c>
      <c r="FT20">
        <v>20.413900000000002</v>
      </c>
      <c r="FU20">
        <v>0</v>
      </c>
      <c r="FV20">
        <v>0</v>
      </c>
      <c r="FW20">
        <v>21.76</v>
      </c>
      <c r="FX20">
        <v>400</v>
      </c>
      <c r="FY20">
        <v>14.991099999999999</v>
      </c>
      <c r="FZ20">
        <v>101.52500000000001</v>
      </c>
      <c r="GA20">
        <v>101.82899999999999</v>
      </c>
    </row>
    <row r="21" spans="1:183" x14ac:dyDescent="0.35">
      <c r="A21">
        <v>4</v>
      </c>
      <c r="B21">
        <v>1599600773.0999999</v>
      </c>
      <c r="C21">
        <v>2035.0999999046301</v>
      </c>
      <c r="D21" t="s">
        <v>312</v>
      </c>
      <c r="E21" t="s">
        <v>313</v>
      </c>
      <c r="F21">
        <v>1599600773.0999999</v>
      </c>
      <c r="G21">
        <f t="shared" si="0"/>
        <v>2.2319175573198352E-3</v>
      </c>
      <c r="H21">
        <f t="shared" si="1"/>
        <v>20.148782700197451</v>
      </c>
      <c r="I21">
        <f t="shared" si="2"/>
        <v>374.78399999999999</v>
      </c>
      <c r="J21">
        <f t="shared" si="3"/>
        <v>247.70139396259674</v>
      </c>
      <c r="K21">
        <f t="shared" si="4"/>
        <v>25.333447836970233</v>
      </c>
      <c r="L21">
        <f t="shared" si="5"/>
        <v>38.330712485068801</v>
      </c>
      <c r="M21">
        <f t="shared" si="6"/>
        <v>0.27389874393136232</v>
      </c>
      <c r="N21">
        <f t="shared" si="7"/>
        <v>2.9696280030276085</v>
      </c>
      <c r="O21">
        <f t="shared" si="8"/>
        <v>0.26059808525293737</v>
      </c>
      <c r="P21">
        <f t="shared" si="9"/>
        <v>0.16401497726638442</v>
      </c>
      <c r="Q21">
        <f t="shared" si="10"/>
        <v>145.83779106337033</v>
      </c>
      <c r="R21">
        <f t="shared" si="11"/>
        <v>25.567386911577529</v>
      </c>
      <c r="S21">
        <f t="shared" si="12"/>
        <v>25.160900000000002</v>
      </c>
      <c r="T21">
        <f t="shared" si="13"/>
        <v>3.2103074679072705</v>
      </c>
      <c r="U21">
        <f t="shared" si="14"/>
        <v>72.891052956982676</v>
      </c>
      <c r="V21">
        <f t="shared" si="15"/>
        <v>2.3582167390769602</v>
      </c>
      <c r="W21">
        <f t="shared" si="16"/>
        <v>3.2352622762476537</v>
      </c>
      <c r="X21">
        <f t="shared" si="17"/>
        <v>0.85209072883031034</v>
      </c>
      <c r="Y21">
        <f t="shared" si="18"/>
        <v>-98.427564277804734</v>
      </c>
      <c r="Z21">
        <f t="shared" si="19"/>
        <v>20.828825895388903</v>
      </c>
      <c r="AA21">
        <f t="shared" si="20"/>
        <v>1.4869975758157883</v>
      </c>
      <c r="AB21">
        <f t="shared" si="21"/>
        <v>69.726050256770293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54401.921443322026</v>
      </c>
      <c r="AH21" t="s">
        <v>298</v>
      </c>
      <c r="AI21">
        <v>10355.799999999999</v>
      </c>
      <c r="AJ21">
        <v>745.77919999999995</v>
      </c>
      <c r="AK21">
        <v>3326.43</v>
      </c>
      <c r="AL21">
        <f t="shared" si="25"/>
        <v>2580.6507999999999</v>
      </c>
      <c r="AM21">
        <f t="shared" si="26"/>
        <v>0.77580192578830764</v>
      </c>
      <c r="AN21">
        <v>-1.40184232393827</v>
      </c>
      <c r="AO21" t="s">
        <v>314</v>
      </c>
      <c r="AP21">
        <v>10351.799999999999</v>
      </c>
      <c r="AQ21">
        <v>984.066384615385</v>
      </c>
      <c r="AR21">
        <v>1732.49</v>
      </c>
      <c r="AS21">
        <f t="shared" si="27"/>
        <v>0.43199303625684127</v>
      </c>
      <c r="AT21">
        <v>0.5</v>
      </c>
      <c r="AU21">
        <f t="shared" si="28"/>
        <v>757.10495721687175</v>
      </c>
      <c r="AV21">
        <f t="shared" si="29"/>
        <v>20.148782700197451</v>
      </c>
      <c r="AW21">
        <f t="shared" si="30"/>
        <v>163.53203461661116</v>
      </c>
      <c r="AX21">
        <f t="shared" si="31"/>
        <v>0.59521844281929481</v>
      </c>
      <c r="AY21">
        <f t="shared" si="32"/>
        <v>2.8464514488659689E-2</v>
      </c>
      <c r="AZ21">
        <f t="shared" si="33"/>
        <v>0.9200283984323141</v>
      </c>
      <c r="BA21" t="s">
        <v>315</v>
      </c>
      <c r="BB21">
        <v>701.28</v>
      </c>
      <c r="BC21">
        <f t="shared" si="34"/>
        <v>1031.21</v>
      </c>
      <c r="BD21">
        <f t="shared" si="35"/>
        <v>0.72577226305467846</v>
      </c>
      <c r="BE21">
        <f t="shared" si="36"/>
        <v>0.60718054206426297</v>
      </c>
      <c r="BF21">
        <f t="shared" si="37"/>
        <v>0.75850352036748248</v>
      </c>
      <c r="BG21">
        <f t="shared" si="38"/>
        <v>0.61765040043387498</v>
      </c>
      <c r="BH21">
        <f t="shared" si="39"/>
        <v>0.51721060752818204</v>
      </c>
      <c r="BI21">
        <f t="shared" si="40"/>
        <v>0.48278939247181796</v>
      </c>
      <c r="BJ21">
        <v>1550</v>
      </c>
      <c r="BK21">
        <v>300</v>
      </c>
      <c r="BL21">
        <v>300</v>
      </c>
      <c r="BM21">
        <v>300</v>
      </c>
      <c r="BN21">
        <v>10351.799999999999</v>
      </c>
      <c r="BO21">
        <v>1622.29</v>
      </c>
      <c r="BP21">
        <v>-7.8177999999999997E-3</v>
      </c>
      <c r="BQ21">
        <v>15.3</v>
      </c>
      <c r="BR21">
        <f t="shared" si="41"/>
        <v>899.90899999999999</v>
      </c>
      <c r="BS21">
        <f t="shared" si="42"/>
        <v>757.10495721687175</v>
      </c>
      <c r="BT21">
        <f t="shared" si="43"/>
        <v>0.84131279631259581</v>
      </c>
      <c r="BU21">
        <f t="shared" si="44"/>
        <v>0.19262559262519169</v>
      </c>
      <c r="BV21">
        <v>6</v>
      </c>
      <c r="BW21">
        <v>0.5</v>
      </c>
      <c r="BX21" t="s">
        <v>299</v>
      </c>
      <c r="BY21">
        <v>1599600773.0999999</v>
      </c>
      <c r="BZ21">
        <v>374.78399999999999</v>
      </c>
      <c r="CA21">
        <v>399.96300000000002</v>
      </c>
      <c r="CB21">
        <v>23.0578</v>
      </c>
      <c r="CC21">
        <v>20.441600000000001</v>
      </c>
      <c r="CD21">
        <v>377.26299999999998</v>
      </c>
      <c r="CE21">
        <v>23.161999999999999</v>
      </c>
      <c r="CF21">
        <v>500.06599999999997</v>
      </c>
      <c r="CG21">
        <v>102.175</v>
      </c>
      <c r="CH21">
        <v>9.9143200000000001E-2</v>
      </c>
      <c r="CI21">
        <v>25.291</v>
      </c>
      <c r="CJ21">
        <v>25.160900000000002</v>
      </c>
      <c r="CK21">
        <v>999.9</v>
      </c>
      <c r="CL21">
        <v>0</v>
      </c>
      <c r="CM21">
        <v>0</v>
      </c>
      <c r="CN21">
        <v>10012.5</v>
      </c>
      <c r="CO21">
        <v>0</v>
      </c>
      <c r="CP21">
        <v>1.5289399999999999E-3</v>
      </c>
      <c r="CQ21">
        <v>899.90899999999999</v>
      </c>
      <c r="CR21">
        <v>0.95599599999999996</v>
      </c>
      <c r="CS21">
        <v>4.4004399999999999E-2</v>
      </c>
      <c r="CT21">
        <v>0</v>
      </c>
      <c r="CU21">
        <v>986.91099999999994</v>
      </c>
      <c r="CV21">
        <v>5.0011200000000002</v>
      </c>
      <c r="CW21">
        <v>8875.4599999999991</v>
      </c>
      <c r="CX21">
        <v>8857.89</v>
      </c>
      <c r="CY21">
        <v>41.125</v>
      </c>
      <c r="CZ21">
        <v>44</v>
      </c>
      <c r="DA21">
        <v>42.686999999999998</v>
      </c>
      <c r="DB21">
        <v>43.311999999999998</v>
      </c>
      <c r="DC21">
        <v>42.75</v>
      </c>
      <c r="DD21">
        <v>855.53</v>
      </c>
      <c r="DE21">
        <v>39.380000000000003</v>
      </c>
      <c r="DF21">
        <v>0</v>
      </c>
      <c r="DG21">
        <v>86.299999952316298</v>
      </c>
      <c r="DH21">
        <v>0</v>
      </c>
      <c r="DI21">
        <v>984.066384615385</v>
      </c>
      <c r="DJ21">
        <v>23.3238973801711</v>
      </c>
      <c r="DK21">
        <v>203.67863222577699</v>
      </c>
      <c r="DL21">
        <v>8851.89538461538</v>
      </c>
      <c r="DM21">
        <v>15</v>
      </c>
      <c r="DN21">
        <v>1599600743.5999999</v>
      </c>
      <c r="DO21" t="s">
        <v>316</v>
      </c>
      <c r="DP21">
        <v>1599600736.5999999</v>
      </c>
      <c r="DQ21">
        <v>1599600743.5999999</v>
      </c>
      <c r="DR21">
        <v>49</v>
      </c>
      <c r="DS21">
        <v>2.1000000000000001E-2</v>
      </c>
      <c r="DT21">
        <v>3.0000000000000001E-3</v>
      </c>
      <c r="DU21">
        <v>-2.4790000000000001</v>
      </c>
      <c r="DV21">
        <v>-0.104</v>
      </c>
      <c r="DW21">
        <v>400</v>
      </c>
      <c r="DX21">
        <v>20</v>
      </c>
      <c r="DY21">
        <v>0.11</v>
      </c>
      <c r="DZ21">
        <v>0.04</v>
      </c>
      <c r="EA21">
        <v>399.98847499999999</v>
      </c>
      <c r="EB21">
        <v>2.32457786099282E-2</v>
      </c>
      <c r="EC21">
        <v>5.12137615783127E-2</v>
      </c>
      <c r="ED21">
        <v>1</v>
      </c>
      <c r="EE21">
        <v>374.80492500000003</v>
      </c>
      <c r="EF21">
        <v>6.3230769230780901E-2</v>
      </c>
      <c r="EG21">
        <v>2.07284677436602E-2</v>
      </c>
      <c r="EH21">
        <v>1</v>
      </c>
      <c r="EI21">
        <v>20.442519999999998</v>
      </c>
      <c r="EJ21">
        <v>-4.5613508443080901E-3</v>
      </c>
      <c r="EK21">
        <v>1.00279609093749E-3</v>
      </c>
      <c r="EL21">
        <v>1</v>
      </c>
      <c r="EM21">
        <v>23.061785</v>
      </c>
      <c r="EN21">
        <v>-2.5040150093854501E-2</v>
      </c>
      <c r="EO21">
        <v>2.45291153529794E-3</v>
      </c>
      <c r="EP21">
        <v>1</v>
      </c>
      <c r="EQ21">
        <v>4</v>
      </c>
      <c r="ER21">
        <v>4</v>
      </c>
      <c r="ES21" t="s">
        <v>306</v>
      </c>
      <c r="ET21">
        <v>100</v>
      </c>
      <c r="EU21">
        <v>100</v>
      </c>
      <c r="EV21">
        <v>-2.4790000000000001</v>
      </c>
      <c r="EW21">
        <v>-0.1042</v>
      </c>
      <c r="EX21">
        <v>-2.4785500000000402</v>
      </c>
      <c r="EY21">
        <v>0</v>
      </c>
      <c r="EZ21">
        <v>0</v>
      </c>
      <c r="FA21">
        <v>0</v>
      </c>
      <c r="FB21">
        <v>-0.10426000000000001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0.6</v>
      </c>
      <c r="FK21">
        <v>0.5</v>
      </c>
      <c r="FL21">
        <v>2</v>
      </c>
      <c r="FM21">
        <v>510.44299999999998</v>
      </c>
      <c r="FN21">
        <v>505.29399999999998</v>
      </c>
      <c r="FO21">
        <v>21.7606</v>
      </c>
      <c r="FP21">
        <v>28.796099999999999</v>
      </c>
      <c r="FQ21">
        <v>30.0001</v>
      </c>
      <c r="FR21">
        <v>28.834</v>
      </c>
      <c r="FS21">
        <v>28.832000000000001</v>
      </c>
      <c r="FT21">
        <v>20.4133</v>
      </c>
      <c r="FU21">
        <v>0</v>
      </c>
      <c r="FV21">
        <v>0</v>
      </c>
      <c r="FW21">
        <v>21.76</v>
      </c>
      <c r="FX21">
        <v>400</v>
      </c>
      <c r="FY21">
        <v>14.991099999999999</v>
      </c>
      <c r="FZ21">
        <v>101.52500000000001</v>
      </c>
      <c r="GA21">
        <v>101.827</v>
      </c>
    </row>
    <row r="22" spans="1:183" x14ac:dyDescent="0.35">
      <c r="A22">
        <v>5</v>
      </c>
      <c r="B22">
        <v>1599600856.0999999</v>
      </c>
      <c r="C22">
        <v>2118.0999999046298</v>
      </c>
      <c r="D22" t="s">
        <v>317</v>
      </c>
      <c r="E22" t="s">
        <v>318</v>
      </c>
      <c r="F22">
        <v>1599600856.0999999</v>
      </c>
      <c r="G22">
        <f t="shared" si="0"/>
        <v>2.1384182206517595E-3</v>
      </c>
      <c r="H22">
        <f t="shared" si="1"/>
        <v>19.15146235735984</v>
      </c>
      <c r="I22">
        <f t="shared" si="2"/>
        <v>376.05900000000003</v>
      </c>
      <c r="J22">
        <f t="shared" si="3"/>
        <v>254.98951710804391</v>
      </c>
      <c r="K22">
        <f t="shared" si="4"/>
        <v>26.077796044394319</v>
      </c>
      <c r="L22">
        <f t="shared" si="5"/>
        <v>38.45958066779491</v>
      </c>
      <c r="M22">
        <f t="shared" si="6"/>
        <v>0.27344718969945109</v>
      </c>
      <c r="N22">
        <f t="shared" si="7"/>
        <v>2.9708816898337256</v>
      </c>
      <c r="O22">
        <f t="shared" si="8"/>
        <v>0.260194513305188</v>
      </c>
      <c r="P22">
        <f t="shared" si="9"/>
        <v>0.1637587334754087</v>
      </c>
      <c r="Q22">
        <f t="shared" si="10"/>
        <v>113.96203660544249</v>
      </c>
      <c r="R22">
        <f t="shared" si="11"/>
        <v>25.33125940158483</v>
      </c>
      <c r="S22">
        <f t="shared" si="12"/>
        <v>24.929500000000001</v>
      </c>
      <c r="T22">
        <f t="shared" si="13"/>
        <v>3.1663374599563023</v>
      </c>
      <c r="U22">
        <f t="shared" si="14"/>
        <v>72.912025652252382</v>
      </c>
      <c r="V22">
        <f t="shared" si="15"/>
        <v>2.3484890047119604</v>
      </c>
      <c r="W22">
        <f t="shared" si="16"/>
        <v>3.2209899309516867</v>
      </c>
      <c r="X22">
        <f t="shared" si="17"/>
        <v>0.81784845524434191</v>
      </c>
      <c r="Y22">
        <f t="shared" si="18"/>
        <v>-94.304243530742596</v>
      </c>
      <c r="Z22">
        <f t="shared" si="19"/>
        <v>45.999725075816876</v>
      </c>
      <c r="AA22">
        <f t="shared" si="20"/>
        <v>3.2775516211003377</v>
      </c>
      <c r="AB22">
        <f t="shared" si="21"/>
        <v>68.935069771617123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54452.421862349263</v>
      </c>
      <c r="AH22" t="s">
        <v>298</v>
      </c>
      <c r="AI22">
        <v>10355.799999999999</v>
      </c>
      <c r="AJ22">
        <v>745.77919999999995</v>
      </c>
      <c r="AK22">
        <v>3326.43</v>
      </c>
      <c r="AL22">
        <f t="shared" si="25"/>
        <v>2580.6507999999999</v>
      </c>
      <c r="AM22">
        <f t="shared" si="26"/>
        <v>0.77580192578830764</v>
      </c>
      <c r="AN22">
        <v>-1.40184232393827</v>
      </c>
      <c r="AO22" t="s">
        <v>319</v>
      </c>
      <c r="AP22">
        <v>10356.6</v>
      </c>
      <c r="AQ22">
        <v>1032.79307692308</v>
      </c>
      <c r="AR22">
        <v>2066.69</v>
      </c>
      <c r="AS22">
        <f t="shared" si="27"/>
        <v>0.50026705653819392</v>
      </c>
      <c r="AT22">
        <v>0.5</v>
      </c>
      <c r="AU22">
        <f t="shared" si="28"/>
        <v>589.27452319016766</v>
      </c>
      <c r="AV22">
        <f t="shared" si="29"/>
        <v>19.15146235735984</v>
      </c>
      <c r="AW22">
        <f t="shared" si="30"/>
        <v>147.39731560464642</v>
      </c>
      <c r="AX22">
        <f t="shared" si="31"/>
        <v>0.64411692126056641</v>
      </c>
      <c r="AY22">
        <f t="shared" si="32"/>
        <v>3.4878997602048462E-2</v>
      </c>
      <c r="AZ22">
        <f t="shared" si="33"/>
        <v>0.60954473094658601</v>
      </c>
      <c r="BA22" t="s">
        <v>320</v>
      </c>
      <c r="BB22">
        <v>735.5</v>
      </c>
      <c r="BC22">
        <f t="shared" si="34"/>
        <v>1331.19</v>
      </c>
      <c r="BD22">
        <f t="shared" si="35"/>
        <v>0.77667119124762063</v>
      </c>
      <c r="BE22">
        <f t="shared" si="36"/>
        <v>0.48621151478426661</v>
      </c>
      <c r="BF22">
        <f t="shared" si="37"/>
        <v>0.78271517128705437</v>
      </c>
      <c r="BG22">
        <f t="shared" si="38"/>
        <v>0.48814818339621924</v>
      </c>
      <c r="BH22">
        <f t="shared" si="39"/>
        <v>0.55310368933192389</v>
      </c>
      <c r="BI22">
        <f t="shared" si="40"/>
        <v>0.44689631066807611</v>
      </c>
      <c r="BJ22">
        <v>1552</v>
      </c>
      <c r="BK22">
        <v>300</v>
      </c>
      <c r="BL22">
        <v>300</v>
      </c>
      <c r="BM22">
        <v>300</v>
      </c>
      <c r="BN22">
        <v>10356.6</v>
      </c>
      <c r="BO22">
        <v>1940.92</v>
      </c>
      <c r="BP22">
        <v>-7.99301E-3</v>
      </c>
      <c r="BQ22">
        <v>14.77</v>
      </c>
      <c r="BR22">
        <f t="shared" si="41"/>
        <v>700.10299999999995</v>
      </c>
      <c r="BS22">
        <f t="shared" si="42"/>
        <v>589.27452319016766</v>
      </c>
      <c r="BT22">
        <f t="shared" si="43"/>
        <v>0.84169689772814527</v>
      </c>
      <c r="BU22">
        <f t="shared" si="44"/>
        <v>0.19339379545629065</v>
      </c>
      <c r="BV22">
        <v>6</v>
      </c>
      <c r="BW22">
        <v>0.5</v>
      </c>
      <c r="BX22" t="s">
        <v>299</v>
      </c>
      <c r="BY22">
        <v>1599600856.0999999</v>
      </c>
      <c r="BZ22">
        <v>376.05900000000003</v>
      </c>
      <c r="CA22">
        <v>400.00599999999997</v>
      </c>
      <c r="CB22">
        <v>22.9636</v>
      </c>
      <c r="CC22">
        <v>20.456399999999999</v>
      </c>
      <c r="CD22">
        <v>378.57900000000001</v>
      </c>
      <c r="CE22">
        <v>23.068200000000001</v>
      </c>
      <c r="CF22">
        <v>499.995</v>
      </c>
      <c r="CG22">
        <v>102.17100000000001</v>
      </c>
      <c r="CH22">
        <v>9.9071099999999995E-2</v>
      </c>
      <c r="CI22">
        <v>25.216699999999999</v>
      </c>
      <c r="CJ22">
        <v>24.929500000000001</v>
      </c>
      <c r="CK22">
        <v>999.9</v>
      </c>
      <c r="CL22">
        <v>0</v>
      </c>
      <c r="CM22">
        <v>0</v>
      </c>
      <c r="CN22">
        <v>10020</v>
      </c>
      <c r="CO22">
        <v>0</v>
      </c>
      <c r="CP22">
        <v>1.5289399999999999E-3</v>
      </c>
      <c r="CQ22">
        <v>700.10299999999995</v>
      </c>
      <c r="CR22">
        <v>0.94302699999999995</v>
      </c>
      <c r="CS22">
        <v>5.6972700000000001E-2</v>
      </c>
      <c r="CT22">
        <v>0</v>
      </c>
      <c r="CU22">
        <v>1035.44</v>
      </c>
      <c r="CV22">
        <v>5.0011200000000002</v>
      </c>
      <c r="CW22">
        <v>7224.33</v>
      </c>
      <c r="CX22">
        <v>6863.81</v>
      </c>
      <c r="CY22">
        <v>40.875</v>
      </c>
      <c r="CZ22">
        <v>44</v>
      </c>
      <c r="DA22">
        <v>42.561999999999998</v>
      </c>
      <c r="DB22">
        <v>43.311999999999998</v>
      </c>
      <c r="DC22">
        <v>42.561999999999998</v>
      </c>
      <c r="DD22">
        <v>655.5</v>
      </c>
      <c r="DE22">
        <v>39.6</v>
      </c>
      <c r="DF22">
        <v>0</v>
      </c>
      <c r="DG22">
        <v>82.700000047683702</v>
      </c>
      <c r="DH22">
        <v>0</v>
      </c>
      <c r="DI22">
        <v>1032.79307692308</v>
      </c>
      <c r="DJ22">
        <v>21.005811963825899</v>
      </c>
      <c r="DK22">
        <v>148.21025641951999</v>
      </c>
      <c r="DL22">
        <v>7205.7680769230801</v>
      </c>
      <c r="DM22">
        <v>15</v>
      </c>
      <c r="DN22">
        <v>1599600830.0999999</v>
      </c>
      <c r="DO22" t="s">
        <v>321</v>
      </c>
      <c r="DP22">
        <v>1599600830.0999999</v>
      </c>
      <c r="DQ22">
        <v>1599600825.5999999</v>
      </c>
      <c r="DR22">
        <v>50</v>
      </c>
      <c r="DS22">
        <v>-4.2000000000000003E-2</v>
      </c>
      <c r="DT22">
        <v>0</v>
      </c>
      <c r="DU22">
        <v>-2.52</v>
      </c>
      <c r="DV22">
        <v>-0.105</v>
      </c>
      <c r="DW22">
        <v>400</v>
      </c>
      <c r="DX22">
        <v>20</v>
      </c>
      <c r="DY22">
        <v>7.0000000000000007E-2</v>
      </c>
      <c r="DZ22">
        <v>0.04</v>
      </c>
      <c r="EA22">
        <v>399.99052499999999</v>
      </c>
      <c r="EB22">
        <v>2.4033771106745001E-2</v>
      </c>
      <c r="EC22">
        <v>2.6523562637778698E-2</v>
      </c>
      <c r="ED22">
        <v>1</v>
      </c>
      <c r="EE22">
        <v>376.068625</v>
      </c>
      <c r="EF22">
        <v>-0.40326078799244802</v>
      </c>
      <c r="EG22">
        <v>0.115138761392502</v>
      </c>
      <c r="EH22">
        <v>1</v>
      </c>
      <c r="EI22">
        <v>20.455110000000001</v>
      </c>
      <c r="EJ22">
        <v>7.2067542213197803E-3</v>
      </c>
      <c r="EK22">
        <v>1.3361886094411201E-3</v>
      </c>
      <c r="EL22">
        <v>1</v>
      </c>
      <c r="EM22">
        <v>22.967365000000001</v>
      </c>
      <c r="EN22">
        <v>4.0075046904119302E-3</v>
      </c>
      <c r="EO22">
        <v>1.09546919171646E-2</v>
      </c>
      <c r="EP22">
        <v>1</v>
      </c>
      <c r="EQ22">
        <v>4</v>
      </c>
      <c r="ER22">
        <v>4</v>
      </c>
      <c r="ES22" t="s">
        <v>306</v>
      </c>
      <c r="ET22">
        <v>100</v>
      </c>
      <c r="EU22">
        <v>100</v>
      </c>
      <c r="EV22">
        <v>-2.52</v>
      </c>
      <c r="EW22">
        <v>-0.1046</v>
      </c>
      <c r="EX22">
        <v>-2.5204285714285701</v>
      </c>
      <c r="EY22">
        <v>0</v>
      </c>
      <c r="EZ22">
        <v>0</v>
      </c>
      <c r="FA22">
        <v>0</v>
      </c>
      <c r="FB22">
        <v>-0.104614999999999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0.4</v>
      </c>
      <c r="FK22">
        <v>0.5</v>
      </c>
      <c r="FL22">
        <v>2</v>
      </c>
      <c r="FM22">
        <v>510.58499999999998</v>
      </c>
      <c r="FN22">
        <v>505.07600000000002</v>
      </c>
      <c r="FO22">
        <v>21.759399999999999</v>
      </c>
      <c r="FP22">
        <v>28.805900000000001</v>
      </c>
      <c r="FQ22">
        <v>30.0002</v>
      </c>
      <c r="FR22">
        <v>28.8414</v>
      </c>
      <c r="FS22">
        <v>28.8369</v>
      </c>
      <c r="FT22">
        <v>20.414300000000001</v>
      </c>
      <c r="FU22">
        <v>0</v>
      </c>
      <c r="FV22">
        <v>0</v>
      </c>
      <c r="FW22">
        <v>21.76</v>
      </c>
      <c r="FX22">
        <v>400</v>
      </c>
      <c r="FY22">
        <v>14.991099999999999</v>
      </c>
      <c r="FZ22">
        <v>101.52200000000001</v>
      </c>
      <c r="GA22">
        <v>101.82599999999999</v>
      </c>
    </row>
    <row r="23" spans="1:183" x14ac:dyDescent="0.35">
      <c r="A23">
        <v>6</v>
      </c>
      <c r="B23">
        <v>1599600944.0999999</v>
      </c>
      <c r="C23">
        <v>2206.0999999046298</v>
      </c>
      <c r="D23" t="s">
        <v>322</v>
      </c>
      <c r="E23" t="s">
        <v>323</v>
      </c>
      <c r="F23">
        <v>1599600944.0999999</v>
      </c>
      <c r="G23">
        <f t="shared" si="0"/>
        <v>2.0574508640344418E-3</v>
      </c>
      <c r="H23">
        <f t="shared" si="1"/>
        <v>17.551844719175268</v>
      </c>
      <c r="I23">
        <f t="shared" si="2"/>
        <v>377.96499999999997</v>
      </c>
      <c r="J23">
        <f t="shared" si="3"/>
        <v>266.30290943430043</v>
      </c>
      <c r="K23">
        <f t="shared" si="4"/>
        <v>27.235860031242911</v>
      </c>
      <c r="L23">
        <f t="shared" si="5"/>
        <v>38.655987118490003</v>
      </c>
      <c r="M23">
        <f t="shared" si="6"/>
        <v>0.27238114157853399</v>
      </c>
      <c r="N23">
        <f t="shared" si="7"/>
        <v>2.9603310913647616</v>
      </c>
      <c r="O23">
        <f t="shared" si="8"/>
        <v>0.2591844919270519</v>
      </c>
      <c r="P23">
        <f t="shared" si="9"/>
        <v>0.1631226803149079</v>
      </c>
      <c r="Q23">
        <f t="shared" si="10"/>
        <v>90.014622547347585</v>
      </c>
      <c r="R23">
        <f t="shared" si="11"/>
        <v>25.138895982461623</v>
      </c>
      <c r="S23">
        <f t="shared" si="12"/>
        <v>24.734200000000001</v>
      </c>
      <c r="T23">
        <f t="shared" si="13"/>
        <v>3.1296375464206174</v>
      </c>
      <c r="U23">
        <f t="shared" si="14"/>
        <v>72.95119616942128</v>
      </c>
      <c r="V23">
        <f t="shared" si="15"/>
        <v>2.3394765201556003</v>
      </c>
      <c r="W23">
        <f t="shared" si="16"/>
        <v>3.2069063195652321</v>
      </c>
      <c r="X23">
        <f t="shared" si="17"/>
        <v>0.79016102626501716</v>
      </c>
      <c r="Y23">
        <f t="shared" si="18"/>
        <v>-90.733583103918889</v>
      </c>
      <c r="Z23">
        <f t="shared" si="19"/>
        <v>65.259364510261818</v>
      </c>
      <c r="AA23">
        <f t="shared" si="20"/>
        <v>4.660092132392224</v>
      </c>
      <c r="AB23">
        <f t="shared" si="21"/>
        <v>69.200496086082737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54154.524477098093</v>
      </c>
      <c r="AH23" t="s">
        <v>298</v>
      </c>
      <c r="AI23">
        <v>10355.799999999999</v>
      </c>
      <c r="AJ23">
        <v>745.77919999999995</v>
      </c>
      <c r="AK23">
        <v>3326.43</v>
      </c>
      <c r="AL23">
        <f t="shared" si="25"/>
        <v>2580.6507999999999</v>
      </c>
      <c r="AM23">
        <f t="shared" si="26"/>
        <v>0.77580192578830764</v>
      </c>
      <c r="AN23">
        <v>-1.40184232393827</v>
      </c>
      <c r="AO23" t="s">
        <v>324</v>
      </c>
      <c r="AP23">
        <v>10360.9</v>
      </c>
      <c r="AQ23">
        <v>1049.9334615384601</v>
      </c>
      <c r="AR23">
        <v>2345.8200000000002</v>
      </c>
      <c r="AS23">
        <f t="shared" si="27"/>
        <v>0.55242368914134077</v>
      </c>
      <c r="AT23">
        <v>0.5</v>
      </c>
      <c r="AU23">
        <f t="shared" si="28"/>
        <v>463.18165058907618</v>
      </c>
      <c r="AV23">
        <f t="shared" si="29"/>
        <v>17.551844719175268</v>
      </c>
      <c r="AW23">
        <f t="shared" si="30"/>
        <v>127.93625808049647</v>
      </c>
      <c r="AX23">
        <f t="shared" si="31"/>
        <v>0.67381555277045979</v>
      </c>
      <c r="AY23">
        <f t="shared" si="32"/>
        <v>4.0920634526450186E-2</v>
      </c>
      <c r="AZ23">
        <f t="shared" si="33"/>
        <v>0.41802440084916986</v>
      </c>
      <c r="BA23" t="s">
        <v>325</v>
      </c>
      <c r="BB23">
        <v>765.17</v>
      </c>
      <c r="BC23">
        <f t="shared" si="34"/>
        <v>1580.65</v>
      </c>
      <c r="BD23">
        <f t="shared" si="35"/>
        <v>0.81984407583053809</v>
      </c>
      <c r="BE23">
        <f t="shared" si="36"/>
        <v>0.38286234119144474</v>
      </c>
      <c r="BF23">
        <f t="shared" si="37"/>
        <v>0.80990843387339873</v>
      </c>
      <c r="BG23">
        <f t="shared" si="38"/>
        <v>0.37998554473158463</v>
      </c>
      <c r="BH23">
        <f t="shared" si="39"/>
        <v>0.59748556883218595</v>
      </c>
      <c r="BI23">
        <f t="shared" si="40"/>
        <v>0.40251443116781405</v>
      </c>
      <c r="BJ23">
        <v>1554</v>
      </c>
      <c r="BK23">
        <v>300</v>
      </c>
      <c r="BL23">
        <v>300</v>
      </c>
      <c r="BM23">
        <v>300</v>
      </c>
      <c r="BN23">
        <v>10360.9</v>
      </c>
      <c r="BO23">
        <v>2216.85</v>
      </c>
      <c r="BP23">
        <v>-8.1241799999999999E-3</v>
      </c>
      <c r="BQ23">
        <v>13.41</v>
      </c>
      <c r="BR23">
        <f t="shared" si="41"/>
        <v>549.98599999999999</v>
      </c>
      <c r="BS23">
        <f t="shared" si="42"/>
        <v>463.18165058907618</v>
      </c>
      <c r="BT23">
        <f t="shared" si="43"/>
        <v>0.84216989266831555</v>
      </c>
      <c r="BU23">
        <f t="shared" si="44"/>
        <v>0.19433978533663121</v>
      </c>
      <c r="BV23">
        <v>6</v>
      </c>
      <c r="BW23">
        <v>0.5</v>
      </c>
      <c r="BX23" t="s">
        <v>299</v>
      </c>
      <c r="BY23">
        <v>1599600944.0999999</v>
      </c>
      <c r="BZ23">
        <v>377.96499999999997</v>
      </c>
      <c r="CA23">
        <v>399.96800000000002</v>
      </c>
      <c r="CB23">
        <v>22.874600000000001</v>
      </c>
      <c r="CC23">
        <v>20.461300000000001</v>
      </c>
      <c r="CD23">
        <v>380.44900000000001</v>
      </c>
      <c r="CE23">
        <v>22.980599999999999</v>
      </c>
      <c r="CF23">
        <v>499.827</v>
      </c>
      <c r="CG23">
        <v>102.17400000000001</v>
      </c>
      <c r="CH23">
        <v>9.9986000000000005E-2</v>
      </c>
      <c r="CI23">
        <v>25.1431</v>
      </c>
      <c r="CJ23">
        <v>24.734200000000001</v>
      </c>
      <c r="CK23">
        <v>999.9</v>
      </c>
      <c r="CL23">
        <v>0</v>
      </c>
      <c r="CM23">
        <v>0</v>
      </c>
      <c r="CN23">
        <v>9960</v>
      </c>
      <c r="CO23">
        <v>0</v>
      </c>
      <c r="CP23">
        <v>1.5289399999999999E-3</v>
      </c>
      <c r="CQ23">
        <v>549.98599999999999</v>
      </c>
      <c r="CR23">
        <v>0.92699799999999999</v>
      </c>
      <c r="CS23">
        <v>7.3001499999999997E-2</v>
      </c>
      <c r="CT23">
        <v>0</v>
      </c>
      <c r="CU23">
        <v>1051.28</v>
      </c>
      <c r="CV23">
        <v>5.0011200000000002</v>
      </c>
      <c r="CW23">
        <v>5745.16</v>
      </c>
      <c r="CX23">
        <v>5365.6</v>
      </c>
      <c r="CY23">
        <v>40.561999999999998</v>
      </c>
      <c r="CZ23">
        <v>43.936999999999998</v>
      </c>
      <c r="DA23">
        <v>42.436999999999998</v>
      </c>
      <c r="DB23">
        <v>43.311999999999998</v>
      </c>
      <c r="DC23">
        <v>42.311999999999998</v>
      </c>
      <c r="DD23">
        <v>505.2</v>
      </c>
      <c r="DE23">
        <v>39.78</v>
      </c>
      <c r="DF23">
        <v>0</v>
      </c>
      <c r="DG23">
        <v>87.399999856948895</v>
      </c>
      <c r="DH23">
        <v>0</v>
      </c>
      <c r="DI23">
        <v>1049.9334615384601</v>
      </c>
      <c r="DJ23">
        <v>10.9241025670703</v>
      </c>
      <c r="DK23">
        <v>46.2550427726039</v>
      </c>
      <c r="DL23">
        <v>5739.2515384615399</v>
      </c>
      <c r="DM23">
        <v>15</v>
      </c>
      <c r="DN23">
        <v>1599600908.5999999</v>
      </c>
      <c r="DO23" t="s">
        <v>326</v>
      </c>
      <c r="DP23">
        <v>1599600905.5999999</v>
      </c>
      <c r="DQ23">
        <v>1599600908.5999999</v>
      </c>
      <c r="DR23">
        <v>51</v>
      </c>
      <c r="DS23">
        <v>3.5999999999999997E-2</v>
      </c>
      <c r="DT23">
        <v>-1E-3</v>
      </c>
      <c r="DU23">
        <v>-2.484</v>
      </c>
      <c r="DV23">
        <v>-0.106</v>
      </c>
      <c r="DW23">
        <v>400</v>
      </c>
      <c r="DX23">
        <v>20</v>
      </c>
      <c r="DY23">
        <v>0.08</v>
      </c>
      <c r="DZ23">
        <v>0.04</v>
      </c>
      <c r="EA23">
        <v>400.0222</v>
      </c>
      <c r="EB23">
        <v>4.3947467165966599E-2</v>
      </c>
      <c r="EC23">
        <v>4.6408081192821603E-2</v>
      </c>
      <c r="ED23">
        <v>1</v>
      </c>
      <c r="EE23">
        <v>378.01862499999999</v>
      </c>
      <c r="EF23">
        <v>-7.1808630395103198E-2</v>
      </c>
      <c r="EG23">
        <v>2.26325954101614E-2</v>
      </c>
      <c r="EH23">
        <v>1</v>
      </c>
      <c r="EI23">
        <v>20.460059999999999</v>
      </c>
      <c r="EJ23">
        <v>-4.35872420263325E-3</v>
      </c>
      <c r="EK23">
        <v>1.44858551697832E-3</v>
      </c>
      <c r="EL23">
        <v>1</v>
      </c>
      <c r="EM23">
        <v>22.881162499999999</v>
      </c>
      <c r="EN23">
        <v>-4.8266791744829902E-2</v>
      </c>
      <c r="EO23">
        <v>4.7216357070409797E-3</v>
      </c>
      <c r="EP23">
        <v>1</v>
      </c>
      <c r="EQ23">
        <v>4</v>
      </c>
      <c r="ER23">
        <v>4</v>
      </c>
      <c r="ES23" t="s">
        <v>306</v>
      </c>
      <c r="ET23">
        <v>100</v>
      </c>
      <c r="EU23">
        <v>100</v>
      </c>
      <c r="EV23">
        <v>-2.484</v>
      </c>
      <c r="EW23">
        <v>-0.106</v>
      </c>
      <c r="EX23">
        <v>-2.4840500000000199</v>
      </c>
      <c r="EY23">
        <v>0</v>
      </c>
      <c r="EZ23">
        <v>0</v>
      </c>
      <c r="FA23">
        <v>0</v>
      </c>
      <c r="FB23">
        <v>-0.105974999999997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0.6</v>
      </c>
      <c r="FK23">
        <v>0.6</v>
      </c>
      <c r="FL23">
        <v>2</v>
      </c>
      <c r="FM23">
        <v>510.50400000000002</v>
      </c>
      <c r="FN23">
        <v>505.12700000000001</v>
      </c>
      <c r="FO23">
        <v>21.759599999999999</v>
      </c>
      <c r="FP23">
        <v>28.813300000000002</v>
      </c>
      <c r="FQ23">
        <v>30.0002</v>
      </c>
      <c r="FR23">
        <v>28.846299999999999</v>
      </c>
      <c r="FS23">
        <v>28.8443</v>
      </c>
      <c r="FT23">
        <v>20.4163</v>
      </c>
      <c r="FU23">
        <v>0</v>
      </c>
      <c r="FV23">
        <v>0</v>
      </c>
      <c r="FW23">
        <v>21.76</v>
      </c>
      <c r="FX23">
        <v>400</v>
      </c>
      <c r="FY23">
        <v>14.991099999999999</v>
      </c>
      <c r="FZ23">
        <v>101.52200000000001</v>
      </c>
      <c r="GA23">
        <v>101.82299999999999</v>
      </c>
    </row>
    <row r="24" spans="1:183" x14ac:dyDescent="0.35">
      <c r="A24">
        <v>7</v>
      </c>
      <c r="B24">
        <v>1599601024.5</v>
      </c>
      <c r="C24">
        <v>2286.5</v>
      </c>
      <c r="D24" t="s">
        <v>327</v>
      </c>
      <c r="E24" t="s">
        <v>328</v>
      </c>
      <c r="F24">
        <v>1599601024.5</v>
      </c>
      <c r="G24">
        <f t="shared" si="0"/>
        <v>1.9792730274027295E-3</v>
      </c>
      <c r="H24">
        <f t="shared" si="1"/>
        <v>14.823329444475812</v>
      </c>
      <c r="I24">
        <f t="shared" si="2"/>
        <v>381.38</v>
      </c>
      <c r="J24">
        <f t="shared" si="3"/>
        <v>286.04532705107323</v>
      </c>
      <c r="K24">
        <f t="shared" si="4"/>
        <v>29.254353344986864</v>
      </c>
      <c r="L24">
        <f t="shared" si="5"/>
        <v>39.004396239338</v>
      </c>
      <c r="M24">
        <f t="shared" si="6"/>
        <v>0.27114205571718658</v>
      </c>
      <c r="N24">
        <f t="shared" si="7"/>
        <v>2.9621764645269719</v>
      </c>
      <c r="O24">
        <f t="shared" si="8"/>
        <v>0.258069827457519</v>
      </c>
      <c r="P24">
        <f t="shared" si="9"/>
        <v>0.16241559801217054</v>
      </c>
      <c r="Q24">
        <f t="shared" si="10"/>
        <v>66.05548123233153</v>
      </c>
      <c r="R24">
        <f t="shared" si="11"/>
        <v>24.935923223989715</v>
      </c>
      <c r="S24">
        <f t="shared" si="12"/>
        <v>24.542899999999999</v>
      </c>
      <c r="T24">
        <f t="shared" si="13"/>
        <v>3.0940502780631309</v>
      </c>
      <c r="U24">
        <f t="shared" si="14"/>
        <v>73.031199428782671</v>
      </c>
      <c r="V24">
        <f t="shared" si="15"/>
        <v>2.3304763688327097</v>
      </c>
      <c r="W24">
        <f t="shared" si="16"/>
        <v>3.1910695525482975</v>
      </c>
      <c r="X24">
        <f t="shared" si="17"/>
        <v>0.76357390923042123</v>
      </c>
      <c r="Y24">
        <f t="shared" si="18"/>
        <v>-87.285940508460371</v>
      </c>
      <c r="Z24">
        <f t="shared" si="19"/>
        <v>82.579245041989324</v>
      </c>
      <c r="AA24">
        <f t="shared" si="20"/>
        <v>5.8850741654990939</v>
      </c>
      <c r="AB24">
        <f t="shared" si="21"/>
        <v>67.233859931359575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54224.007057981886</v>
      </c>
      <c r="AH24" t="s">
        <v>298</v>
      </c>
      <c r="AI24">
        <v>10355.799999999999</v>
      </c>
      <c r="AJ24">
        <v>745.77919999999995</v>
      </c>
      <c r="AK24">
        <v>3326.43</v>
      </c>
      <c r="AL24">
        <f t="shared" si="25"/>
        <v>2580.6507999999999</v>
      </c>
      <c r="AM24">
        <f t="shared" si="26"/>
        <v>0.77580192578830764</v>
      </c>
      <c r="AN24">
        <v>-1.40184232393827</v>
      </c>
      <c r="AO24" t="s">
        <v>329</v>
      </c>
      <c r="AP24">
        <v>10364.299999999999</v>
      </c>
      <c r="AQ24">
        <v>1024.6726923076901</v>
      </c>
      <c r="AR24">
        <v>2566.69</v>
      </c>
      <c r="AS24">
        <f t="shared" si="27"/>
        <v>0.60078050239503411</v>
      </c>
      <c r="AT24">
        <v>0.5</v>
      </c>
      <c r="AU24">
        <f t="shared" si="28"/>
        <v>337.14552557018061</v>
      </c>
      <c r="AV24">
        <f t="shared" si="29"/>
        <v>14.823329444475812</v>
      </c>
      <c r="AW24">
        <f t="shared" si="30"/>
        <v>101.27522911614547</v>
      </c>
      <c r="AX24">
        <f t="shared" si="31"/>
        <v>0.69559627380010836</v>
      </c>
      <c r="AY24">
        <f t="shared" si="32"/>
        <v>4.8125128580526366E-2</v>
      </c>
      <c r="AZ24">
        <f t="shared" si="33"/>
        <v>0.29599990649435648</v>
      </c>
      <c r="BA24" t="s">
        <v>330</v>
      </c>
      <c r="BB24">
        <v>781.31</v>
      </c>
      <c r="BC24">
        <f t="shared" si="34"/>
        <v>1785.38</v>
      </c>
      <c r="BD24">
        <f t="shared" si="35"/>
        <v>0.86369137533315588</v>
      </c>
      <c r="BE24">
        <f t="shared" si="36"/>
        <v>0.2985085182624001</v>
      </c>
      <c r="BF24">
        <f t="shared" si="37"/>
        <v>0.84683846550435626</v>
      </c>
      <c r="BG24">
        <f t="shared" si="38"/>
        <v>0.29439860673904422</v>
      </c>
      <c r="BH24">
        <f t="shared" si="39"/>
        <v>0.65856220579255453</v>
      </c>
      <c r="BI24">
        <f t="shared" si="40"/>
        <v>0.34143779420744547</v>
      </c>
      <c r="BJ24">
        <v>1556</v>
      </c>
      <c r="BK24">
        <v>300</v>
      </c>
      <c r="BL24">
        <v>300</v>
      </c>
      <c r="BM24">
        <v>300</v>
      </c>
      <c r="BN24">
        <v>10364.299999999999</v>
      </c>
      <c r="BO24">
        <v>2435.37</v>
      </c>
      <c r="BP24">
        <v>-8.2551099999999995E-3</v>
      </c>
      <c r="BQ24">
        <v>12.94</v>
      </c>
      <c r="BR24">
        <f t="shared" si="41"/>
        <v>399.95299999999997</v>
      </c>
      <c r="BS24">
        <f t="shared" si="42"/>
        <v>337.14552557018061</v>
      </c>
      <c r="BT24">
        <f t="shared" si="43"/>
        <v>0.84296286206174387</v>
      </c>
      <c r="BU24">
        <f t="shared" si="44"/>
        <v>0.19592572412348788</v>
      </c>
      <c r="BV24">
        <v>6</v>
      </c>
      <c r="BW24">
        <v>0.5</v>
      </c>
      <c r="BX24" t="s">
        <v>299</v>
      </c>
      <c r="BY24">
        <v>1599601024.5</v>
      </c>
      <c r="BZ24">
        <v>381.38</v>
      </c>
      <c r="CA24">
        <v>400.077</v>
      </c>
      <c r="CB24">
        <v>22.787099999999999</v>
      </c>
      <c r="CC24">
        <v>20.465699999999998</v>
      </c>
      <c r="CD24">
        <v>383.91399999999999</v>
      </c>
      <c r="CE24">
        <v>22.890899999999998</v>
      </c>
      <c r="CF24">
        <v>499.91500000000002</v>
      </c>
      <c r="CG24">
        <v>102.172</v>
      </c>
      <c r="CH24">
        <v>9.9740099999999998E-2</v>
      </c>
      <c r="CI24">
        <v>25.06</v>
      </c>
      <c r="CJ24">
        <v>24.542899999999999</v>
      </c>
      <c r="CK24">
        <v>999.9</v>
      </c>
      <c r="CL24">
        <v>0</v>
      </c>
      <c r="CM24">
        <v>0</v>
      </c>
      <c r="CN24">
        <v>9970.6200000000008</v>
      </c>
      <c r="CO24">
        <v>0</v>
      </c>
      <c r="CP24">
        <v>1.5289399999999999E-3</v>
      </c>
      <c r="CQ24">
        <v>399.95299999999997</v>
      </c>
      <c r="CR24">
        <v>0.89998599999999995</v>
      </c>
      <c r="CS24">
        <v>0.10001400000000001</v>
      </c>
      <c r="CT24">
        <v>0</v>
      </c>
      <c r="CU24">
        <v>1023.89</v>
      </c>
      <c r="CV24">
        <v>5.0011200000000002</v>
      </c>
      <c r="CW24">
        <v>4053.52</v>
      </c>
      <c r="CX24">
        <v>3869.08</v>
      </c>
      <c r="CY24">
        <v>40.186999999999998</v>
      </c>
      <c r="CZ24">
        <v>43.875</v>
      </c>
      <c r="DA24">
        <v>42.25</v>
      </c>
      <c r="DB24">
        <v>43.25</v>
      </c>
      <c r="DC24">
        <v>42.125</v>
      </c>
      <c r="DD24">
        <v>355.45</v>
      </c>
      <c r="DE24">
        <v>39.5</v>
      </c>
      <c r="DF24">
        <v>0</v>
      </c>
      <c r="DG24">
        <v>79.899999856948895</v>
      </c>
      <c r="DH24">
        <v>0</v>
      </c>
      <c r="DI24">
        <v>1024.6726923076901</v>
      </c>
      <c r="DJ24">
        <v>-4.3805128238004798</v>
      </c>
      <c r="DK24">
        <v>-18.670769324115099</v>
      </c>
      <c r="DL24">
        <v>4055.9169230769198</v>
      </c>
      <c r="DM24">
        <v>15</v>
      </c>
      <c r="DN24">
        <v>1599600997.5999999</v>
      </c>
      <c r="DO24" t="s">
        <v>331</v>
      </c>
      <c r="DP24">
        <v>1599600995.5999999</v>
      </c>
      <c r="DQ24">
        <v>1599600997.5999999</v>
      </c>
      <c r="DR24">
        <v>52</v>
      </c>
      <c r="DS24">
        <v>-0.05</v>
      </c>
      <c r="DT24">
        <v>2E-3</v>
      </c>
      <c r="DU24">
        <v>-2.5339999999999998</v>
      </c>
      <c r="DV24">
        <v>-0.104</v>
      </c>
      <c r="DW24">
        <v>400</v>
      </c>
      <c r="DX24">
        <v>20</v>
      </c>
      <c r="DY24">
        <v>0.11</v>
      </c>
      <c r="DZ24">
        <v>0.05</v>
      </c>
      <c r="EA24">
        <v>399.98692682926799</v>
      </c>
      <c r="EB24">
        <v>-4.4176310744597998E-2</v>
      </c>
      <c r="EC24">
        <v>3.5824361682327999E-2</v>
      </c>
      <c r="ED24">
        <v>1</v>
      </c>
      <c r="EE24">
        <v>381.47502439024402</v>
      </c>
      <c r="EF24">
        <v>-0.64846985292417003</v>
      </c>
      <c r="EG24">
        <v>6.7488928741514506E-2</v>
      </c>
      <c r="EH24">
        <v>1</v>
      </c>
      <c r="EI24">
        <v>20.4655804878049</v>
      </c>
      <c r="EJ24">
        <v>-4.91701549326752E-3</v>
      </c>
      <c r="EK24">
        <v>7.7812141262052195E-4</v>
      </c>
      <c r="EL24">
        <v>1</v>
      </c>
      <c r="EM24">
        <v>22.795751219512201</v>
      </c>
      <c r="EN24">
        <v>-4.9120378847368702E-2</v>
      </c>
      <c r="EO24">
        <v>4.9688356564778196E-3</v>
      </c>
      <c r="EP24">
        <v>1</v>
      </c>
      <c r="EQ24">
        <v>4</v>
      </c>
      <c r="ER24">
        <v>4</v>
      </c>
      <c r="ES24" t="s">
        <v>306</v>
      </c>
      <c r="ET24">
        <v>100</v>
      </c>
      <c r="EU24">
        <v>100</v>
      </c>
      <c r="EV24">
        <v>-2.5339999999999998</v>
      </c>
      <c r="EW24">
        <v>-0.1038</v>
      </c>
      <c r="EX24">
        <v>-2.5343000000000901</v>
      </c>
      <c r="EY24">
        <v>0</v>
      </c>
      <c r="EZ24">
        <v>0</v>
      </c>
      <c r="FA24">
        <v>0</v>
      </c>
      <c r="FB24">
        <v>-0.103895000000005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0.5</v>
      </c>
      <c r="FK24">
        <v>0.4</v>
      </c>
      <c r="FL24">
        <v>2</v>
      </c>
      <c r="FM24">
        <v>510.47899999999998</v>
      </c>
      <c r="FN24">
        <v>504.31799999999998</v>
      </c>
      <c r="FO24">
        <v>21.760100000000001</v>
      </c>
      <c r="FP24">
        <v>28.820699999999999</v>
      </c>
      <c r="FQ24">
        <v>30.0001</v>
      </c>
      <c r="FR24">
        <v>28.856200000000001</v>
      </c>
      <c r="FS24">
        <v>28.851900000000001</v>
      </c>
      <c r="FT24">
        <v>20.414300000000001</v>
      </c>
      <c r="FU24">
        <v>0</v>
      </c>
      <c r="FV24">
        <v>0</v>
      </c>
      <c r="FW24">
        <v>21.76</v>
      </c>
      <c r="FX24">
        <v>400</v>
      </c>
      <c r="FY24">
        <v>14.991099999999999</v>
      </c>
      <c r="FZ24">
        <v>101.51900000000001</v>
      </c>
      <c r="GA24">
        <v>101.824</v>
      </c>
    </row>
    <row r="25" spans="1:183" x14ac:dyDescent="0.35">
      <c r="A25">
        <v>8</v>
      </c>
      <c r="B25">
        <v>1599601108.5</v>
      </c>
      <c r="C25">
        <v>2370.5</v>
      </c>
      <c r="D25" t="s">
        <v>332</v>
      </c>
      <c r="E25" t="s">
        <v>333</v>
      </c>
      <c r="F25">
        <v>1599601108.5</v>
      </c>
      <c r="G25">
        <f t="shared" si="0"/>
        <v>1.8810432478913921E-3</v>
      </c>
      <c r="H25">
        <f t="shared" si="1"/>
        <v>10.295201515099553</v>
      </c>
      <c r="I25">
        <f t="shared" si="2"/>
        <v>386.76799999999997</v>
      </c>
      <c r="J25">
        <f t="shared" si="3"/>
        <v>318.54430387177325</v>
      </c>
      <c r="K25">
        <f t="shared" si="4"/>
        <v>32.577874667415699</v>
      </c>
      <c r="L25">
        <f t="shared" si="5"/>
        <v>39.555186754929593</v>
      </c>
      <c r="M25">
        <f t="shared" si="6"/>
        <v>0.26800998018220362</v>
      </c>
      <c r="N25">
        <f t="shared" si="7"/>
        <v>2.9669283380555109</v>
      </c>
      <c r="O25">
        <f t="shared" si="8"/>
        <v>0.25524978687333999</v>
      </c>
      <c r="P25">
        <f t="shared" si="9"/>
        <v>0.16062693184973822</v>
      </c>
      <c r="Q25">
        <f t="shared" si="10"/>
        <v>41.275339650517729</v>
      </c>
      <c r="R25">
        <f t="shared" si="11"/>
        <v>24.701663533482311</v>
      </c>
      <c r="S25">
        <f t="shared" si="12"/>
        <v>24.3249</v>
      </c>
      <c r="T25">
        <f t="shared" si="13"/>
        <v>3.0539277060185746</v>
      </c>
      <c r="U25">
        <f t="shared" si="14"/>
        <v>73.205094179409656</v>
      </c>
      <c r="V25">
        <f t="shared" si="15"/>
        <v>2.3200504645979101</v>
      </c>
      <c r="W25">
        <f t="shared" si="16"/>
        <v>3.1692472916051093</v>
      </c>
      <c r="X25">
        <f t="shared" si="17"/>
        <v>0.73387724142066446</v>
      </c>
      <c r="Y25">
        <f t="shared" si="18"/>
        <v>-82.954007232010397</v>
      </c>
      <c r="Z25">
        <f t="shared" si="19"/>
        <v>99.17088514797436</v>
      </c>
      <c r="AA25">
        <f t="shared" si="20"/>
        <v>7.0443410581868626</v>
      </c>
      <c r="AB25">
        <f t="shared" si="21"/>
        <v>64.536558624668558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54385.265924903164</v>
      </c>
      <c r="AH25" t="s">
        <v>298</v>
      </c>
      <c r="AI25">
        <v>10355.799999999999</v>
      </c>
      <c r="AJ25">
        <v>745.77919999999995</v>
      </c>
      <c r="AK25">
        <v>3326.43</v>
      </c>
      <c r="AL25">
        <f t="shared" si="25"/>
        <v>2580.6507999999999</v>
      </c>
      <c r="AM25">
        <f t="shared" si="26"/>
        <v>0.77580192578830764</v>
      </c>
      <c r="AN25">
        <v>-1.40184232393827</v>
      </c>
      <c r="AO25" t="s">
        <v>334</v>
      </c>
      <c r="AP25">
        <v>10352.6</v>
      </c>
      <c r="AQ25">
        <v>958.38069230769202</v>
      </c>
      <c r="AR25">
        <v>2722</v>
      </c>
      <c r="AS25">
        <f t="shared" si="27"/>
        <v>0.64791304470694633</v>
      </c>
      <c r="AT25">
        <v>0.5</v>
      </c>
      <c r="AU25">
        <f t="shared" si="28"/>
        <v>210.71958258633933</v>
      </c>
      <c r="AV25">
        <f t="shared" si="29"/>
        <v>10.295201515099553</v>
      </c>
      <c r="AW25">
        <f t="shared" si="30"/>
        <v>68.263983166445968</v>
      </c>
      <c r="AX25">
        <f t="shared" si="31"/>
        <v>0.71086700955180016</v>
      </c>
      <c r="AY25">
        <f t="shared" si="32"/>
        <v>5.550999909676229E-2</v>
      </c>
      <c r="AZ25">
        <f t="shared" si="33"/>
        <v>0.22205363703159436</v>
      </c>
      <c r="BA25" t="s">
        <v>335</v>
      </c>
      <c r="BB25">
        <v>787.02</v>
      </c>
      <c r="BC25">
        <f t="shared" si="34"/>
        <v>1934.98</v>
      </c>
      <c r="BD25">
        <f t="shared" si="35"/>
        <v>0.91144058734059674</v>
      </c>
      <c r="BE25">
        <f t="shared" si="36"/>
        <v>0.23801985500569026</v>
      </c>
      <c r="BF25">
        <f t="shared" si="37"/>
        <v>0.8924201727318668</v>
      </c>
      <c r="BG25">
        <f t="shared" si="38"/>
        <v>0.23421611323779251</v>
      </c>
      <c r="BH25">
        <f t="shared" si="39"/>
        <v>0.74847289475495538</v>
      </c>
      <c r="BI25">
        <f t="shared" si="40"/>
        <v>0.25152710524504462</v>
      </c>
      <c r="BJ25">
        <v>1558</v>
      </c>
      <c r="BK25">
        <v>300</v>
      </c>
      <c r="BL25">
        <v>300</v>
      </c>
      <c r="BM25">
        <v>300</v>
      </c>
      <c r="BN25">
        <v>10352.6</v>
      </c>
      <c r="BO25">
        <v>2569.02</v>
      </c>
      <c r="BP25">
        <v>-8.3734199999999995E-3</v>
      </c>
      <c r="BQ25">
        <v>18.260000000000002</v>
      </c>
      <c r="BR25">
        <f t="shared" si="41"/>
        <v>249.982</v>
      </c>
      <c r="BS25">
        <f t="shared" si="42"/>
        <v>210.71958258633933</v>
      </c>
      <c r="BT25">
        <f t="shared" si="43"/>
        <v>0.84293902195493808</v>
      </c>
      <c r="BU25">
        <f t="shared" si="44"/>
        <v>0.19587804390987607</v>
      </c>
      <c r="BV25">
        <v>6</v>
      </c>
      <c r="BW25">
        <v>0.5</v>
      </c>
      <c r="BX25" t="s">
        <v>299</v>
      </c>
      <c r="BY25">
        <v>1599601108.5</v>
      </c>
      <c r="BZ25">
        <v>386.76799999999997</v>
      </c>
      <c r="CA25">
        <v>399.99799999999999</v>
      </c>
      <c r="CB25">
        <v>22.685300000000002</v>
      </c>
      <c r="CC25">
        <v>20.4788</v>
      </c>
      <c r="CD25">
        <v>389.29300000000001</v>
      </c>
      <c r="CE25">
        <v>22.787700000000001</v>
      </c>
      <c r="CF25">
        <v>499.89699999999999</v>
      </c>
      <c r="CG25">
        <v>102.172</v>
      </c>
      <c r="CH25">
        <v>9.9094699999999994E-2</v>
      </c>
      <c r="CI25">
        <v>24.944900000000001</v>
      </c>
      <c r="CJ25">
        <v>24.3249</v>
      </c>
      <c r="CK25">
        <v>999.9</v>
      </c>
      <c r="CL25">
        <v>0</v>
      </c>
      <c r="CM25">
        <v>0</v>
      </c>
      <c r="CN25">
        <v>9997.5</v>
      </c>
      <c r="CO25">
        <v>0</v>
      </c>
      <c r="CP25">
        <v>1.5289399999999999E-3</v>
      </c>
      <c r="CQ25">
        <v>249.982</v>
      </c>
      <c r="CR25">
        <v>0.90001500000000001</v>
      </c>
      <c r="CS25">
        <v>9.9984600000000007E-2</v>
      </c>
      <c r="CT25">
        <v>0</v>
      </c>
      <c r="CU25">
        <v>957.91</v>
      </c>
      <c r="CV25">
        <v>5.0011200000000002</v>
      </c>
      <c r="CW25">
        <v>2366.6999999999998</v>
      </c>
      <c r="CX25">
        <v>2399.9299999999998</v>
      </c>
      <c r="CY25">
        <v>39.811999999999998</v>
      </c>
      <c r="CZ25">
        <v>43.686999999999998</v>
      </c>
      <c r="DA25">
        <v>42</v>
      </c>
      <c r="DB25">
        <v>43.125</v>
      </c>
      <c r="DC25">
        <v>41.811999999999998</v>
      </c>
      <c r="DD25">
        <v>220.49</v>
      </c>
      <c r="DE25">
        <v>24.49</v>
      </c>
      <c r="DF25">
        <v>0</v>
      </c>
      <c r="DG25">
        <v>83.5</v>
      </c>
      <c r="DH25">
        <v>0</v>
      </c>
      <c r="DI25">
        <v>958.38069230769202</v>
      </c>
      <c r="DJ25">
        <v>-0.91480342447291396</v>
      </c>
      <c r="DK25">
        <v>-8.3798290806768598</v>
      </c>
      <c r="DL25">
        <v>2368.1919230769199</v>
      </c>
      <c r="DM25">
        <v>15</v>
      </c>
      <c r="DN25">
        <v>1599601082</v>
      </c>
      <c r="DO25" t="s">
        <v>336</v>
      </c>
      <c r="DP25">
        <v>1599601074</v>
      </c>
      <c r="DQ25">
        <v>1599601082</v>
      </c>
      <c r="DR25">
        <v>53</v>
      </c>
      <c r="DS25">
        <v>8.9999999999999993E-3</v>
      </c>
      <c r="DT25">
        <v>2E-3</v>
      </c>
      <c r="DU25">
        <v>-2.5249999999999999</v>
      </c>
      <c r="DV25">
        <v>-0.10199999999999999</v>
      </c>
      <c r="DW25">
        <v>400</v>
      </c>
      <c r="DX25">
        <v>20</v>
      </c>
      <c r="DY25">
        <v>0.18</v>
      </c>
      <c r="DZ25">
        <v>0.03</v>
      </c>
      <c r="EA25">
        <v>399.98026829268298</v>
      </c>
      <c r="EB25">
        <v>-6.0710801393846298E-2</v>
      </c>
      <c r="EC25">
        <v>3.6385486513065501E-2</v>
      </c>
      <c r="ED25">
        <v>1</v>
      </c>
      <c r="EE25">
        <v>386.89836585365902</v>
      </c>
      <c r="EF25">
        <v>-0.76498954703775501</v>
      </c>
      <c r="EG25">
        <v>9.0578292800816404E-2</v>
      </c>
      <c r="EH25">
        <v>1</v>
      </c>
      <c r="EI25">
        <v>20.477534146341501</v>
      </c>
      <c r="EJ25">
        <v>1.3212543554036E-2</v>
      </c>
      <c r="EK25">
        <v>2.1513024706089501E-3</v>
      </c>
      <c r="EL25">
        <v>1</v>
      </c>
      <c r="EM25">
        <v>22.6948292682927</v>
      </c>
      <c r="EN25">
        <v>-3.4628571428566797E-2</v>
      </c>
      <c r="EO25">
        <v>8.9307701550405405E-3</v>
      </c>
      <c r="EP25">
        <v>1</v>
      </c>
      <c r="EQ25">
        <v>4</v>
      </c>
      <c r="ER25">
        <v>4</v>
      </c>
      <c r="ES25" t="s">
        <v>306</v>
      </c>
      <c r="ET25">
        <v>100</v>
      </c>
      <c r="EU25">
        <v>100</v>
      </c>
      <c r="EV25">
        <v>-2.5249999999999999</v>
      </c>
      <c r="EW25">
        <v>-0.1024</v>
      </c>
      <c r="EX25">
        <v>-2.5254500000000899</v>
      </c>
      <c r="EY25">
        <v>0</v>
      </c>
      <c r="EZ25">
        <v>0</v>
      </c>
      <c r="FA25">
        <v>0</v>
      </c>
      <c r="FB25">
        <v>-0.102364999999999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0.6</v>
      </c>
      <c r="FK25">
        <v>0.4</v>
      </c>
      <c r="FL25">
        <v>2</v>
      </c>
      <c r="FM25">
        <v>510.209</v>
      </c>
      <c r="FN25">
        <v>504.65300000000002</v>
      </c>
      <c r="FO25">
        <v>21.760100000000001</v>
      </c>
      <c r="FP25">
        <v>28.834599999999998</v>
      </c>
      <c r="FQ25">
        <v>30</v>
      </c>
      <c r="FR25">
        <v>28.868500000000001</v>
      </c>
      <c r="FS25">
        <v>28.865400000000001</v>
      </c>
      <c r="FT25">
        <v>20.418099999999999</v>
      </c>
      <c r="FU25">
        <v>0</v>
      </c>
      <c r="FV25">
        <v>0</v>
      </c>
      <c r="FW25">
        <v>21.76</v>
      </c>
      <c r="FX25">
        <v>400</v>
      </c>
      <c r="FY25">
        <v>14.991099999999999</v>
      </c>
      <c r="FZ25">
        <v>101.51600000000001</v>
      </c>
      <c r="GA25">
        <v>101.819</v>
      </c>
    </row>
    <row r="26" spans="1:183" x14ac:dyDescent="0.35">
      <c r="A26">
        <v>9</v>
      </c>
      <c r="B26">
        <v>1599601187.5</v>
      </c>
      <c r="C26">
        <v>2449.5</v>
      </c>
      <c r="D26" t="s">
        <v>337</v>
      </c>
      <c r="E26" t="s">
        <v>338</v>
      </c>
      <c r="F26">
        <v>1599601187.5</v>
      </c>
      <c r="G26">
        <f t="shared" si="0"/>
        <v>1.789226931942876E-3</v>
      </c>
      <c r="H26">
        <f t="shared" si="1"/>
        <v>6.2007809734096391</v>
      </c>
      <c r="I26">
        <f t="shared" si="2"/>
        <v>391.65600000000001</v>
      </c>
      <c r="J26">
        <f t="shared" si="3"/>
        <v>347.3981388092792</v>
      </c>
      <c r="K26">
        <f t="shared" si="4"/>
        <v>35.528892484867498</v>
      </c>
      <c r="L26">
        <f t="shared" si="5"/>
        <v>40.055205715113594</v>
      </c>
      <c r="M26">
        <f t="shared" si="6"/>
        <v>0.25830093275934829</v>
      </c>
      <c r="N26">
        <f t="shared" si="7"/>
        <v>2.9702288281453062</v>
      </c>
      <c r="O26">
        <f t="shared" si="8"/>
        <v>0.24643904103980657</v>
      </c>
      <c r="P26">
        <f t="shared" si="9"/>
        <v>0.15504474399474685</v>
      </c>
      <c r="Q26">
        <f t="shared" si="10"/>
        <v>24.736912587887947</v>
      </c>
      <c r="R26">
        <f t="shared" si="11"/>
        <v>24.583994294924654</v>
      </c>
      <c r="S26">
        <f t="shared" si="12"/>
        <v>24.214600000000001</v>
      </c>
      <c r="T26">
        <f t="shared" si="13"/>
        <v>3.0338010010284755</v>
      </c>
      <c r="U26">
        <f t="shared" si="14"/>
        <v>73.105813216619765</v>
      </c>
      <c r="V26">
        <f t="shared" si="15"/>
        <v>2.3106790036281595</v>
      </c>
      <c r="W26">
        <f t="shared" si="16"/>
        <v>3.1607322344960296</v>
      </c>
      <c r="X26">
        <f t="shared" si="17"/>
        <v>0.72312199740031602</v>
      </c>
      <c r="Y26">
        <f t="shared" si="18"/>
        <v>-78.90490769868083</v>
      </c>
      <c r="Z26">
        <f t="shared" si="19"/>
        <v>109.72174515465061</v>
      </c>
      <c r="AA26">
        <f t="shared" si="20"/>
        <v>7.7790394024676592</v>
      </c>
      <c r="AB26">
        <f t="shared" si="21"/>
        <v>63.332789446325378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54491.061816076479</v>
      </c>
      <c r="AH26" t="s">
        <v>298</v>
      </c>
      <c r="AI26">
        <v>10355.799999999999</v>
      </c>
      <c r="AJ26">
        <v>745.77919999999995</v>
      </c>
      <c r="AK26">
        <v>3326.43</v>
      </c>
      <c r="AL26">
        <f t="shared" si="25"/>
        <v>2580.6507999999999</v>
      </c>
      <c r="AM26">
        <f t="shared" si="26"/>
        <v>0.77580192578830764</v>
      </c>
      <c r="AN26">
        <v>-1.40184232393827</v>
      </c>
      <c r="AO26" t="s">
        <v>339</v>
      </c>
      <c r="AP26">
        <v>10344.799999999999</v>
      </c>
      <c r="AQ26">
        <v>900.63819230769195</v>
      </c>
      <c r="AR26">
        <v>2823.92</v>
      </c>
      <c r="AS26">
        <f t="shared" si="27"/>
        <v>0.68106809247156719</v>
      </c>
      <c r="AT26">
        <v>0.5</v>
      </c>
      <c r="AU26">
        <f t="shared" si="28"/>
        <v>126.33726835285991</v>
      </c>
      <c r="AV26">
        <f t="shared" si="29"/>
        <v>6.2007809734096391</v>
      </c>
      <c r="AW26">
        <f t="shared" si="30"/>
        <v>43.022141182575396</v>
      </c>
      <c r="AX26">
        <f t="shared" si="31"/>
        <v>0.72185472676279783</v>
      </c>
      <c r="AY26">
        <f t="shared" si="32"/>
        <v>6.0177201838128934E-2</v>
      </c>
      <c r="AZ26">
        <f t="shared" si="33"/>
        <v>0.17794767557154584</v>
      </c>
      <c r="BA26" t="s">
        <v>340</v>
      </c>
      <c r="BB26">
        <v>785.46</v>
      </c>
      <c r="BC26">
        <f t="shared" si="34"/>
        <v>2038.46</v>
      </c>
      <c r="BD26">
        <f t="shared" si="35"/>
        <v>0.94349744792260237</v>
      </c>
      <c r="BE26">
        <f t="shared" si="36"/>
        <v>0.19776305898928354</v>
      </c>
      <c r="BF26">
        <f t="shared" si="37"/>
        <v>0.92548195372147446</v>
      </c>
      <c r="BG26">
        <f t="shared" si="38"/>
        <v>0.19472219953199393</v>
      </c>
      <c r="BH26">
        <f t="shared" si="39"/>
        <v>0.82283819604233099</v>
      </c>
      <c r="BI26">
        <f t="shared" si="40"/>
        <v>0.17716180395766901</v>
      </c>
      <c r="BJ26">
        <v>1560</v>
      </c>
      <c r="BK26">
        <v>300</v>
      </c>
      <c r="BL26">
        <v>300</v>
      </c>
      <c r="BM26">
        <v>300</v>
      </c>
      <c r="BN26">
        <v>10344.799999999999</v>
      </c>
      <c r="BO26">
        <v>2657.58</v>
      </c>
      <c r="BP26">
        <v>-8.4529900000000005E-3</v>
      </c>
      <c r="BQ26">
        <v>25.73</v>
      </c>
      <c r="BR26">
        <f t="shared" si="41"/>
        <v>149.88399999999999</v>
      </c>
      <c r="BS26">
        <f t="shared" si="42"/>
        <v>126.33726835285991</v>
      </c>
      <c r="BT26">
        <f t="shared" si="43"/>
        <v>0.84290029858330384</v>
      </c>
      <c r="BU26">
        <f t="shared" si="44"/>
        <v>0.19580059716660778</v>
      </c>
      <c r="BV26">
        <v>6</v>
      </c>
      <c r="BW26">
        <v>0.5</v>
      </c>
      <c r="BX26" t="s">
        <v>299</v>
      </c>
      <c r="BY26">
        <v>1599601187.5</v>
      </c>
      <c r="BZ26">
        <v>391.65600000000001</v>
      </c>
      <c r="CA26">
        <v>399.93799999999999</v>
      </c>
      <c r="CB26">
        <v>22.593599999999999</v>
      </c>
      <c r="CC26">
        <v>20.495000000000001</v>
      </c>
      <c r="CD26">
        <v>394.20299999999997</v>
      </c>
      <c r="CE26">
        <v>22.699100000000001</v>
      </c>
      <c r="CF26">
        <v>499.99099999999999</v>
      </c>
      <c r="CG26">
        <v>102.172</v>
      </c>
      <c r="CH26">
        <v>9.9395600000000001E-2</v>
      </c>
      <c r="CI26">
        <v>24.899799999999999</v>
      </c>
      <c r="CJ26">
        <v>24.214600000000001</v>
      </c>
      <c r="CK26">
        <v>999.9</v>
      </c>
      <c r="CL26">
        <v>0</v>
      </c>
      <c r="CM26">
        <v>0</v>
      </c>
      <c r="CN26">
        <v>10016.200000000001</v>
      </c>
      <c r="CO26">
        <v>0</v>
      </c>
      <c r="CP26">
        <v>1.5289399999999999E-3</v>
      </c>
      <c r="CQ26">
        <v>149.88399999999999</v>
      </c>
      <c r="CR26">
        <v>0.89999700000000005</v>
      </c>
      <c r="CS26">
        <v>0.10000299999999999</v>
      </c>
      <c r="CT26">
        <v>0</v>
      </c>
      <c r="CU26">
        <v>901.33199999999999</v>
      </c>
      <c r="CV26">
        <v>5.0011200000000002</v>
      </c>
      <c r="CW26">
        <v>1331.15</v>
      </c>
      <c r="CX26">
        <v>1419.33</v>
      </c>
      <c r="CY26">
        <v>39.436999999999998</v>
      </c>
      <c r="CZ26">
        <v>43.561999999999998</v>
      </c>
      <c r="DA26">
        <v>41.75</v>
      </c>
      <c r="DB26">
        <v>42.936999999999998</v>
      </c>
      <c r="DC26">
        <v>41.561999999999998</v>
      </c>
      <c r="DD26">
        <v>130.38999999999999</v>
      </c>
      <c r="DE26">
        <v>14.49</v>
      </c>
      <c r="DF26">
        <v>0</v>
      </c>
      <c r="DG26">
        <v>78.700000047683702</v>
      </c>
      <c r="DH26">
        <v>0</v>
      </c>
      <c r="DI26">
        <v>900.63819230769195</v>
      </c>
      <c r="DJ26">
        <v>7.2270427226467699</v>
      </c>
      <c r="DK26">
        <v>6.3863248301775002</v>
      </c>
      <c r="DL26">
        <v>1331.4453846153799</v>
      </c>
      <c r="DM26">
        <v>15</v>
      </c>
      <c r="DN26">
        <v>1599601160.5</v>
      </c>
      <c r="DO26" t="s">
        <v>341</v>
      </c>
      <c r="DP26">
        <v>1599601160.5</v>
      </c>
      <c r="DQ26">
        <v>1599601160</v>
      </c>
      <c r="DR26">
        <v>54</v>
      </c>
      <c r="DS26">
        <v>-2.1000000000000001E-2</v>
      </c>
      <c r="DT26">
        <v>-3.0000000000000001E-3</v>
      </c>
      <c r="DU26">
        <v>-2.5459999999999998</v>
      </c>
      <c r="DV26">
        <v>-0.105</v>
      </c>
      <c r="DW26">
        <v>400</v>
      </c>
      <c r="DX26">
        <v>20</v>
      </c>
      <c r="DY26">
        <v>0.18</v>
      </c>
      <c r="DZ26">
        <v>0.04</v>
      </c>
      <c r="EA26">
        <v>399.99939024390198</v>
      </c>
      <c r="EB26">
        <v>4.08710801399619E-2</v>
      </c>
      <c r="EC26">
        <v>4.24780448592278E-2</v>
      </c>
      <c r="ED26">
        <v>1</v>
      </c>
      <c r="EE26">
        <v>391.72331707317102</v>
      </c>
      <c r="EF26">
        <v>-0.51760975609680604</v>
      </c>
      <c r="EG26">
        <v>5.5924356151371701E-2</v>
      </c>
      <c r="EH26">
        <v>1</v>
      </c>
      <c r="EI26">
        <v>20.493341463414598</v>
      </c>
      <c r="EJ26">
        <v>8.56515679447469E-3</v>
      </c>
      <c r="EK26">
        <v>1.3975545907146799E-3</v>
      </c>
      <c r="EL26">
        <v>1</v>
      </c>
      <c r="EM26">
        <v>22.6067292682927</v>
      </c>
      <c r="EN26">
        <v>-6.2291289198569397E-2</v>
      </c>
      <c r="EO26">
        <v>6.3607118754246102E-3</v>
      </c>
      <c r="EP26">
        <v>1</v>
      </c>
      <c r="EQ26">
        <v>4</v>
      </c>
      <c r="ER26">
        <v>4</v>
      </c>
      <c r="ES26" t="s">
        <v>306</v>
      </c>
      <c r="ET26">
        <v>100</v>
      </c>
      <c r="EU26">
        <v>100</v>
      </c>
      <c r="EV26">
        <v>-2.5470000000000002</v>
      </c>
      <c r="EW26">
        <v>-0.1055</v>
      </c>
      <c r="EX26">
        <v>-2.54623809523815</v>
      </c>
      <c r="EY26">
        <v>0</v>
      </c>
      <c r="EZ26">
        <v>0</v>
      </c>
      <c r="FA26">
        <v>0</v>
      </c>
      <c r="FB26">
        <v>-0.105450000000001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0.5</v>
      </c>
      <c r="FK26">
        <v>0.5</v>
      </c>
      <c r="FL26">
        <v>2</v>
      </c>
      <c r="FM26">
        <v>510.39800000000002</v>
      </c>
      <c r="FN26">
        <v>504.44499999999999</v>
      </c>
      <c r="FO26">
        <v>21.76</v>
      </c>
      <c r="FP26">
        <v>28.8506</v>
      </c>
      <c r="FQ26">
        <v>30.0002</v>
      </c>
      <c r="FR26">
        <v>28.883299999999998</v>
      </c>
      <c r="FS26">
        <v>28.879000000000001</v>
      </c>
      <c r="FT26">
        <v>20.4177</v>
      </c>
      <c r="FU26">
        <v>0</v>
      </c>
      <c r="FV26">
        <v>0</v>
      </c>
      <c r="FW26">
        <v>21.76</v>
      </c>
      <c r="FX26">
        <v>400</v>
      </c>
      <c r="FY26">
        <v>14.991099999999999</v>
      </c>
      <c r="FZ26">
        <v>101.512</v>
      </c>
      <c r="GA26">
        <v>101.81699999999999</v>
      </c>
    </row>
    <row r="27" spans="1:183" x14ac:dyDescent="0.35">
      <c r="A27">
        <v>10</v>
      </c>
      <c r="B27">
        <v>1599601274.5</v>
      </c>
      <c r="C27">
        <v>2536.5</v>
      </c>
      <c r="D27" t="s">
        <v>342</v>
      </c>
      <c r="E27" t="s">
        <v>343</v>
      </c>
      <c r="F27">
        <v>1599601274.5</v>
      </c>
      <c r="G27">
        <f t="shared" si="0"/>
        <v>1.67987225326498E-3</v>
      </c>
      <c r="H27">
        <f t="shared" si="1"/>
        <v>4.056145550020644</v>
      </c>
      <c r="I27">
        <f t="shared" si="2"/>
        <v>394.30900000000003</v>
      </c>
      <c r="J27">
        <f t="shared" si="3"/>
        <v>362.17667587295233</v>
      </c>
      <c r="K27">
        <f t="shared" si="4"/>
        <v>37.039699952306407</v>
      </c>
      <c r="L27">
        <f t="shared" si="5"/>
        <v>40.32586309786911</v>
      </c>
      <c r="M27">
        <f t="shared" si="6"/>
        <v>0.24267544422288226</v>
      </c>
      <c r="N27">
        <f t="shared" si="7"/>
        <v>2.9662313905596709</v>
      </c>
      <c r="O27">
        <f t="shared" si="8"/>
        <v>0.23216042501419729</v>
      </c>
      <c r="P27">
        <f t="shared" si="9"/>
        <v>0.14600702955430414</v>
      </c>
      <c r="Q27">
        <f t="shared" si="10"/>
        <v>16.473954563504751</v>
      </c>
      <c r="R27">
        <f t="shared" si="11"/>
        <v>24.500799621450728</v>
      </c>
      <c r="S27">
        <f t="shared" si="12"/>
        <v>24.135899999999999</v>
      </c>
      <c r="T27">
        <f t="shared" si="13"/>
        <v>3.0195114039856028</v>
      </c>
      <c r="U27">
        <f t="shared" si="14"/>
        <v>73.000942756268699</v>
      </c>
      <c r="V27">
        <f t="shared" si="15"/>
        <v>2.2987467255622702</v>
      </c>
      <c r="W27">
        <f t="shared" si="16"/>
        <v>3.1489274504812794</v>
      </c>
      <c r="X27">
        <f t="shared" si="17"/>
        <v>0.72076467842333258</v>
      </c>
      <c r="Y27">
        <f t="shared" si="18"/>
        <v>-74.082366368985618</v>
      </c>
      <c r="Z27">
        <f t="shared" si="19"/>
        <v>112.13272526957053</v>
      </c>
      <c r="AA27">
        <f t="shared" si="20"/>
        <v>7.9550139986393287</v>
      </c>
      <c r="AB27">
        <f t="shared" si="21"/>
        <v>62.479327462728989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54384.310526444358</v>
      </c>
      <c r="AH27" t="s">
        <v>298</v>
      </c>
      <c r="AI27">
        <v>10355.799999999999</v>
      </c>
      <c r="AJ27">
        <v>745.77919999999995</v>
      </c>
      <c r="AK27">
        <v>3326.43</v>
      </c>
      <c r="AL27">
        <f t="shared" si="25"/>
        <v>2580.6507999999999</v>
      </c>
      <c r="AM27">
        <f t="shared" si="26"/>
        <v>0.77580192578830764</v>
      </c>
      <c r="AN27">
        <v>-1.40184232393827</v>
      </c>
      <c r="AO27" t="s">
        <v>344</v>
      </c>
      <c r="AP27">
        <v>10341.5</v>
      </c>
      <c r="AQ27">
        <v>867.91061538461599</v>
      </c>
      <c r="AR27">
        <v>2890.74</v>
      </c>
      <c r="AS27">
        <f t="shared" si="27"/>
        <v>0.69976178577643922</v>
      </c>
      <c r="AT27">
        <v>0.5</v>
      </c>
      <c r="AU27">
        <f t="shared" si="28"/>
        <v>84.176471086823099</v>
      </c>
      <c r="AV27">
        <f t="shared" si="29"/>
        <v>4.056145550020644</v>
      </c>
      <c r="AW27">
        <f t="shared" si="30"/>
        <v>29.451738864037068</v>
      </c>
      <c r="AX27">
        <f t="shared" si="31"/>
        <v>0.72670319710523956</v>
      </c>
      <c r="AY27">
        <f t="shared" si="32"/>
        <v>6.4839827608469347E-2</v>
      </c>
      <c r="AZ27">
        <f t="shared" si="33"/>
        <v>0.15071919300940248</v>
      </c>
      <c r="BA27" t="s">
        <v>345</v>
      </c>
      <c r="BB27">
        <v>790.03</v>
      </c>
      <c r="BC27">
        <f t="shared" si="34"/>
        <v>2100.71</v>
      </c>
      <c r="BD27">
        <f t="shared" si="35"/>
        <v>0.96292652703866011</v>
      </c>
      <c r="BE27">
        <f t="shared" si="36"/>
        <v>0.17177495663144618</v>
      </c>
      <c r="BF27">
        <f t="shared" si="37"/>
        <v>0.94306123665075092</v>
      </c>
      <c r="BG27">
        <f t="shared" si="38"/>
        <v>0.16882950610752917</v>
      </c>
      <c r="BH27">
        <f t="shared" si="39"/>
        <v>0.8765198059240572</v>
      </c>
      <c r="BI27">
        <f t="shared" si="40"/>
        <v>0.1234801940759428</v>
      </c>
      <c r="BJ27">
        <v>1562</v>
      </c>
      <c r="BK27">
        <v>300</v>
      </c>
      <c r="BL27">
        <v>300</v>
      </c>
      <c r="BM27">
        <v>300</v>
      </c>
      <c r="BN27">
        <v>10341.5</v>
      </c>
      <c r="BO27">
        <v>2742.96</v>
      </c>
      <c r="BP27">
        <v>-8.4929900000000006E-3</v>
      </c>
      <c r="BQ27">
        <v>24.54</v>
      </c>
      <c r="BR27">
        <f t="shared" si="41"/>
        <v>99.870800000000003</v>
      </c>
      <c r="BS27">
        <f t="shared" si="42"/>
        <v>84.176471086823099</v>
      </c>
      <c r="BT27">
        <f t="shared" si="43"/>
        <v>0.84285367781997433</v>
      </c>
      <c r="BU27">
        <f t="shared" si="44"/>
        <v>0.19570735563994876</v>
      </c>
      <c r="BV27">
        <v>6</v>
      </c>
      <c r="BW27">
        <v>0.5</v>
      </c>
      <c r="BX27" t="s">
        <v>299</v>
      </c>
      <c r="BY27">
        <v>1599601274.5</v>
      </c>
      <c r="BZ27">
        <v>394.30900000000003</v>
      </c>
      <c r="CA27">
        <v>399.97199999999998</v>
      </c>
      <c r="CB27">
        <v>22.4773</v>
      </c>
      <c r="CC27">
        <v>20.506499999999999</v>
      </c>
      <c r="CD27">
        <v>396.81900000000002</v>
      </c>
      <c r="CE27">
        <v>22.5794</v>
      </c>
      <c r="CF27">
        <v>499.93299999999999</v>
      </c>
      <c r="CG27">
        <v>102.17</v>
      </c>
      <c r="CH27">
        <v>9.9699899999999994E-2</v>
      </c>
      <c r="CI27">
        <v>24.8371</v>
      </c>
      <c r="CJ27">
        <v>24.135899999999999</v>
      </c>
      <c r="CK27">
        <v>999.9</v>
      </c>
      <c r="CL27">
        <v>0</v>
      </c>
      <c r="CM27">
        <v>0</v>
      </c>
      <c r="CN27">
        <v>9993.75</v>
      </c>
      <c r="CO27">
        <v>0</v>
      </c>
      <c r="CP27">
        <v>1.5289399999999999E-3</v>
      </c>
      <c r="CQ27">
        <v>99.870800000000003</v>
      </c>
      <c r="CR27">
        <v>0.89982899999999999</v>
      </c>
      <c r="CS27">
        <v>0.10017</v>
      </c>
      <c r="CT27">
        <v>0</v>
      </c>
      <c r="CU27">
        <v>868.221</v>
      </c>
      <c r="CV27">
        <v>5.0011200000000002</v>
      </c>
      <c r="CW27">
        <v>849.39400000000001</v>
      </c>
      <c r="CX27">
        <v>929.34799999999996</v>
      </c>
      <c r="CY27">
        <v>39.125</v>
      </c>
      <c r="CZ27">
        <v>43.311999999999998</v>
      </c>
      <c r="DA27">
        <v>41.436999999999998</v>
      </c>
      <c r="DB27">
        <v>42.811999999999998</v>
      </c>
      <c r="DC27">
        <v>41.25</v>
      </c>
      <c r="DD27">
        <v>85.37</v>
      </c>
      <c r="DE27">
        <v>9.5</v>
      </c>
      <c r="DF27">
        <v>0</v>
      </c>
      <c r="DG27">
        <v>86.200000047683702</v>
      </c>
      <c r="DH27">
        <v>0</v>
      </c>
      <c r="DI27">
        <v>867.91061538461599</v>
      </c>
      <c r="DJ27">
        <v>2.9496068424687198</v>
      </c>
      <c r="DK27">
        <v>1.90174352884026</v>
      </c>
      <c r="DL27">
        <v>850.117153846154</v>
      </c>
      <c r="DM27">
        <v>15</v>
      </c>
      <c r="DN27">
        <v>1599601245.5</v>
      </c>
      <c r="DO27" t="s">
        <v>346</v>
      </c>
      <c r="DP27">
        <v>1599601235</v>
      </c>
      <c r="DQ27">
        <v>1599601245.5</v>
      </c>
      <c r="DR27">
        <v>55</v>
      </c>
      <c r="DS27">
        <v>3.5999999999999997E-2</v>
      </c>
      <c r="DT27">
        <v>3.0000000000000001E-3</v>
      </c>
      <c r="DU27">
        <v>-2.5099999999999998</v>
      </c>
      <c r="DV27">
        <v>-0.10199999999999999</v>
      </c>
      <c r="DW27">
        <v>400</v>
      </c>
      <c r="DX27">
        <v>21</v>
      </c>
      <c r="DY27">
        <v>0.22</v>
      </c>
      <c r="DZ27">
        <v>0.04</v>
      </c>
      <c r="EA27">
        <v>399.98743902439003</v>
      </c>
      <c r="EB27">
        <v>8.7491289198957906E-2</v>
      </c>
      <c r="EC27">
        <v>4.0431241711888298E-2</v>
      </c>
      <c r="ED27">
        <v>1</v>
      </c>
      <c r="EE27">
        <v>394.35409756097602</v>
      </c>
      <c r="EF27">
        <v>-0.33804878048765402</v>
      </c>
      <c r="EG27">
        <v>3.7699585866935399E-2</v>
      </c>
      <c r="EH27">
        <v>1</v>
      </c>
      <c r="EI27">
        <v>20.505070731707299</v>
      </c>
      <c r="EJ27">
        <v>5.96655052271222E-3</v>
      </c>
      <c r="EK27">
        <v>1.1649859001428399E-3</v>
      </c>
      <c r="EL27">
        <v>1</v>
      </c>
      <c r="EM27">
        <v>22.4956682926829</v>
      </c>
      <c r="EN27">
        <v>-9.9344947735223399E-2</v>
      </c>
      <c r="EO27">
        <v>9.8101848276862108E-3</v>
      </c>
      <c r="EP27">
        <v>1</v>
      </c>
      <c r="EQ27">
        <v>4</v>
      </c>
      <c r="ER27">
        <v>4</v>
      </c>
      <c r="ES27" t="s">
        <v>306</v>
      </c>
      <c r="ET27">
        <v>100</v>
      </c>
      <c r="EU27">
        <v>100</v>
      </c>
      <c r="EV27">
        <v>-2.5099999999999998</v>
      </c>
      <c r="EW27">
        <v>-0.1021</v>
      </c>
      <c r="EX27">
        <v>-2.5098499999999699</v>
      </c>
      <c r="EY27">
        <v>0</v>
      </c>
      <c r="EZ27">
        <v>0</v>
      </c>
      <c r="FA27">
        <v>0</v>
      </c>
      <c r="FB27">
        <v>-0.102109523809524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0.7</v>
      </c>
      <c r="FK27">
        <v>0.5</v>
      </c>
      <c r="FL27">
        <v>2</v>
      </c>
      <c r="FM27">
        <v>510.517</v>
      </c>
      <c r="FN27">
        <v>504.392</v>
      </c>
      <c r="FO27">
        <v>21.759799999999998</v>
      </c>
      <c r="FP27">
        <v>28.870100000000001</v>
      </c>
      <c r="FQ27">
        <v>30.0001</v>
      </c>
      <c r="FR27">
        <v>28.900700000000001</v>
      </c>
      <c r="FS27">
        <v>28.896100000000001</v>
      </c>
      <c r="FT27">
        <v>20.416699999999999</v>
      </c>
      <c r="FU27">
        <v>0</v>
      </c>
      <c r="FV27">
        <v>0</v>
      </c>
      <c r="FW27">
        <v>21.76</v>
      </c>
      <c r="FX27">
        <v>400</v>
      </c>
      <c r="FY27">
        <v>14.991099999999999</v>
      </c>
      <c r="FZ27">
        <v>101.508</v>
      </c>
      <c r="GA27">
        <v>101.81</v>
      </c>
    </row>
    <row r="28" spans="1:183" x14ac:dyDescent="0.35">
      <c r="A28">
        <v>11</v>
      </c>
      <c r="B28">
        <v>1599601353.5</v>
      </c>
      <c r="C28">
        <v>2615.5</v>
      </c>
      <c r="D28" t="s">
        <v>347</v>
      </c>
      <c r="E28" t="s">
        <v>348</v>
      </c>
      <c r="F28">
        <v>1599601353.5</v>
      </c>
      <c r="G28">
        <f t="shared" si="0"/>
        <v>1.5647376196744425E-3</v>
      </c>
      <c r="H28">
        <f t="shared" si="1"/>
        <v>1.5040186786294583</v>
      </c>
      <c r="I28">
        <f t="shared" si="2"/>
        <v>397.39499999999998</v>
      </c>
      <c r="J28">
        <f t="shared" si="3"/>
        <v>381.84704578732038</v>
      </c>
      <c r="K28">
        <f t="shared" si="4"/>
        <v>39.051245200880217</v>
      </c>
      <c r="L28">
        <f t="shared" si="5"/>
        <v>40.641324210341999</v>
      </c>
      <c r="M28">
        <f t="shared" si="6"/>
        <v>0.22533879637681081</v>
      </c>
      <c r="N28">
        <f t="shared" si="7"/>
        <v>2.9708643967096764</v>
      </c>
      <c r="O28">
        <f t="shared" si="8"/>
        <v>0.21625578709691098</v>
      </c>
      <c r="P28">
        <f t="shared" si="9"/>
        <v>0.13594543189762415</v>
      </c>
      <c r="Q28">
        <f t="shared" si="10"/>
        <v>8.2219364583660575</v>
      </c>
      <c r="R28">
        <f t="shared" si="11"/>
        <v>24.436373027499844</v>
      </c>
      <c r="S28">
        <f t="shared" si="12"/>
        <v>24.0688</v>
      </c>
      <c r="T28">
        <f t="shared" si="13"/>
        <v>3.0073745335116548</v>
      </c>
      <c r="U28">
        <f t="shared" si="14"/>
        <v>72.814986612350822</v>
      </c>
      <c r="V28">
        <f t="shared" si="15"/>
        <v>2.2865481217107599</v>
      </c>
      <c r="W28">
        <f t="shared" si="16"/>
        <v>3.1402163594203252</v>
      </c>
      <c r="X28">
        <f t="shared" si="17"/>
        <v>0.72082641180089491</v>
      </c>
      <c r="Y28">
        <f t="shared" si="18"/>
        <v>-69.004929027642916</v>
      </c>
      <c r="Z28">
        <f t="shared" si="19"/>
        <v>115.62328773447224</v>
      </c>
      <c r="AA28">
        <f t="shared" si="20"/>
        <v>8.1851671156613079</v>
      </c>
      <c r="AB28">
        <f t="shared" si="21"/>
        <v>63.025462280856694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54529.784237978572</v>
      </c>
      <c r="AH28" t="s">
        <v>298</v>
      </c>
      <c r="AI28">
        <v>10355.799999999999</v>
      </c>
      <c r="AJ28">
        <v>745.77919999999995</v>
      </c>
      <c r="AK28">
        <v>3326.43</v>
      </c>
      <c r="AL28">
        <f t="shared" si="25"/>
        <v>2580.6507999999999</v>
      </c>
      <c r="AM28">
        <f t="shared" si="26"/>
        <v>0.77580192578830764</v>
      </c>
      <c r="AN28">
        <v>-1.40184232393827</v>
      </c>
      <c r="AO28" t="s">
        <v>349</v>
      </c>
      <c r="AP28">
        <v>10337.700000000001</v>
      </c>
      <c r="AQ28">
        <v>824.00676923076901</v>
      </c>
      <c r="AR28">
        <v>2868.52</v>
      </c>
      <c r="AS28">
        <f t="shared" si="27"/>
        <v>0.71274149413956711</v>
      </c>
      <c r="AT28">
        <v>0.5</v>
      </c>
      <c r="AU28">
        <f t="shared" si="28"/>
        <v>42.075859890338528</v>
      </c>
      <c r="AV28">
        <f t="shared" si="29"/>
        <v>1.5040186786294583</v>
      </c>
      <c r="AW28">
        <f t="shared" si="30"/>
        <v>14.994605622723482</v>
      </c>
      <c r="AX28">
        <f t="shared" si="31"/>
        <v>0.7198381046672151</v>
      </c>
      <c r="AY28">
        <f t="shared" si="32"/>
        <v>6.9062427010195757E-2</v>
      </c>
      <c r="AZ28">
        <f t="shared" si="33"/>
        <v>0.1596328420230641</v>
      </c>
      <c r="BA28" t="s">
        <v>350</v>
      </c>
      <c r="BB28">
        <v>803.65</v>
      </c>
      <c r="BC28">
        <f t="shared" si="34"/>
        <v>2064.87</v>
      </c>
      <c r="BD28">
        <f t="shared" si="35"/>
        <v>0.99014137973297656</v>
      </c>
      <c r="BE28">
        <f t="shared" si="36"/>
        <v>0.18151008014967612</v>
      </c>
      <c r="BF28">
        <f t="shared" si="37"/>
        <v>0.96314784676924803</v>
      </c>
      <c r="BG28">
        <f t="shared" si="38"/>
        <v>0.17743973729417398</v>
      </c>
      <c r="BH28">
        <f t="shared" si="39"/>
        <v>0.96568031906490026</v>
      </c>
      <c r="BI28">
        <f t="shared" si="40"/>
        <v>3.4319680935099739E-2</v>
      </c>
      <c r="BJ28">
        <v>1564</v>
      </c>
      <c r="BK28">
        <v>300</v>
      </c>
      <c r="BL28">
        <v>300</v>
      </c>
      <c r="BM28">
        <v>300</v>
      </c>
      <c r="BN28">
        <v>10337.700000000001</v>
      </c>
      <c r="BO28">
        <v>2777.52</v>
      </c>
      <c r="BP28">
        <v>-8.5322999999999996E-3</v>
      </c>
      <c r="BQ28">
        <v>3.71</v>
      </c>
      <c r="BR28">
        <f t="shared" si="41"/>
        <v>49.929600000000001</v>
      </c>
      <c r="BS28">
        <f t="shared" si="42"/>
        <v>42.075859890338528</v>
      </c>
      <c r="BT28">
        <f t="shared" si="43"/>
        <v>0.84270372465107923</v>
      </c>
      <c r="BU28">
        <f t="shared" si="44"/>
        <v>0.19540744930215867</v>
      </c>
      <c r="BV28">
        <v>6</v>
      </c>
      <c r="BW28">
        <v>0.5</v>
      </c>
      <c r="BX28" t="s">
        <v>299</v>
      </c>
      <c r="BY28">
        <v>1599601353.5</v>
      </c>
      <c r="BZ28">
        <v>397.39499999999998</v>
      </c>
      <c r="CA28">
        <v>399.94600000000003</v>
      </c>
      <c r="CB28">
        <v>22.3581</v>
      </c>
      <c r="CC28">
        <v>20.522400000000001</v>
      </c>
      <c r="CD28">
        <v>399.96499999999997</v>
      </c>
      <c r="CE28">
        <v>22.4618</v>
      </c>
      <c r="CF28">
        <v>500.00099999999998</v>
      </c>
      <c r="CG28">
        <v>102.17</v>
      </c>
      <c r="CH28">
        <v>9.93396E-2</v>
      </c>
      <c r="CI28">
        <v>24.790700000000001</v>
      </c>
      <c r="CJ28">
        <v>24.0688</v>
      </c>
      <c r="CK28">
        <v>999.9</v>
      </c>
      <c r="CL28">
        <v>0</v>
      </c>
      <c r="CM28">
        <v>0</v>
      </c>
      <c r="CN28">
        <v>10020</v>
      </c>
      <c r="CO28">
        <v>0</v>
      </c>
      <c r="CP28">
        <v>1.5289399999999999E-3</v>
      </c>
      <c r="CQ28">
        <v>49.929600000000001</v>
      </c>
      <c r="CR28">
        <v>0.89992000000000005</v>
      </c>
      <c r="CS28">
        <v>0.10008</v>
      </c>
      <c r="CT28">
        <v>0</v>
      </c>
      <c r="CU28">
        <v>824.21100000000001</v>
      </c>
      <c r="CV28">
        <v>5.0011200000000002</v>
      </c>
      <c r="CW28">
        <v>393.86</v>
      </c>
      <c r="CX28">
        <v>440.12900000000002</v>
      </c>
      <c r="CY28">
        <v>38.811999999999998</v>
      </c>
      <c r="CZ28">
        <v>43.125</v>
      </c>
      <c r="DA28">
        <v>41.186999999999998</v>
      </c>
      <c r="DB28">
        <v>42.625</v>
      </c>
      <c r="DC28">
        <v>40.936999999999998</v>
      </c>
      <c r="DD28">
        <v>40.43</v>
      </c>
      <c r="DE28">
        <v>4.5</v>
      </c>
      <c r="DF28">
        <v>0</v>
      </c>
      <c r="DG28">
        <v>78.700000047683702</v>
      </c>
      <c r="DH28">
        <v>0</v>
      </c>
      <c r="DI28">
        <v>824.00676923076901</v>
      </c>
      <c r="DJ28">
        <v>-0.33654701103522</v>
      </c>
      <c r="DK28">
        <v>-6.0131282750041599</v>
      </c>
      <c r="DL28">
        <v>394.92753846153801</v>
      </c>
      <c r="DM28">
        <v>15</v>
      </c>
      <c r="DN28">
        <v>1599601326.5</v>
      </c>
      <c r="DO28" t="s">
        <v>351</v>
      </c>
      <c r="DP28">
        <v>1599601326.5</v>
      </c>
      <c r="DQ28">
        <v>1599601326</v>
      </c>
      <c r="DR28">
        <v>56</v>
      </c>
      <c r="DS28">
        <v>-0.06</v>
      </c>
      <c r="DT28">
        <v>-2E-3</v>
      </c>
      <c r="DU28">
        <v>-2.57</v>
      </c>
      <c r="DV28">
        <v>-0.104</v>
      </c>
      <c r="DW28">
        <v>400</v>
      </c>
      <c r="DX28">
        <v>21</v>
      </c>
      <c r="DY28">
        <v>0.5</v>
      </c>
      <c r="DZ28">
        <v>0.05</v>
      </c>
      <c r="EA28">
        <v>400.00970731707298</v>
      </c>
      <c r="EB28">
        <v>9.6878048780237494E-2</v>
      </c>
      <c r="EC28">
        <v>3.6734541399427702E-2</v>
      </c>
      <c r="ED28">
        <v>1</v>
      </c>
      <c r="EE28">
        <v>397.36073170731697</v>
      </c>
      <c r="EF28">
        <v>0.35510801393657199</v>
      </c>
      <c r="EG28">
        <v>3.9399779862109602E-2</v>
      </c>
      <c r="EH28">
        <v>1</v>
      </c>
      <c r="EI28">
        <v>20.519865853658501</v>
      </c>
      <c r="EJ28">
        <v>6.5958188153649603E-3</v>
      </c>
      <c r="EK28">
        <v>8.6690077528748404E-4</v>
      </c>
      <c r="EL28">
        <v>1</v>
      </c>
      <c r="EM28">
        <v>22.374275609756101</v>
      </c>
      <c r="EN28">
        <v>-8.3889198606281204E-2</v>
      </c>
      <c r="EO28">
        <v>9.0267834664485794E-3</v>
      </c>
      <c r="EP28">
        <v>1</v>
      </c>
      <c r="EQ28">
        <v>4</v>
      </c>
      <c r="ER28">
        <v>4</v>
      </c>
      <c r="ES28" t="s">
        <v>306</v>
      </c>
      <c r="ET28">
        <v>100</v>
      </c>
      <c r="EU28">
        <v>100</v>
      </c>
      <c r="EV28">
        <v>-2.57</v>
      </c>
      <c r="EW28">
        <v>-0.1037</v>
      </c>
      <c r="EX28">
        <v>-2.5698095238094498</v>
      </c>
      <c r="EY28">
        <v>0</v>
      </c>
      <c r="EZ28">
        <v>0</v>
      </c>
      <c r="FA28">
        <v>0</v>
      </c>
      <c r="FB28">
        <v>-0.103704999999994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0.5</v>
      </c>
      <c r="FK28">
        <v>0.5</v>
      </c>
      <c r="FL28">
        <v>2</v>
      </c>
      <c r="FM28">
        <v>510.41</v>
      </c>
      <c r="FN28">
        <v>504.18299999999999</v>
      </c>
      <c r="FO28">
        <v>21.759899999999998</v>
      </c>
      <c r="FP28">
        <v>28.886399999999998</v>
      </c>
      <c r="FQ28">
        <v>30.0001</v>
      </c>
      <c r="FR28">
        <v>28.915500000000002</v>
      </c>
      <c r="FS28">
        <v>28.913399999999999</v>
      </c>
      <c r="FT28">
        <v>20.4176</v>
      </c>
      <c r="FU28">
        <v>0</v>
      </c>
      <c r="FV28">
        <v>0</v>
      </c>
      <c r="FW28">
        <v>21.76</v>
      </c>
      <c r="FX28">
        <v>400</v>
      </c>
      <c r="FY28">
        <v>14.991099999999999</v>
      </c>
      <c r="FZ28">
        <v>101.505</v>
      </c>
      <c r="GA28">
        <v>101.806</v>
      </c>
    </row>
    <row r="29" spans="1:183" x14ac:dyDescent="0.35">
      <c r="A29">
        <v>12</v>
      </c>
      <c r="B29">
        <v>1599601431.5</v>
      </c>
      <c r="C29">
        <v>2693.5</v>
      </c>
      <c r="D29" t="s">
        <v>352</v>
      </c>
      <c r="E29" t="s">
        <v>353</v>
      </c>
      <c r="F29">
        <v>1599601431.5</v>
      </c>
      <c r="G29">
        <f t="shared" si="0"/>
        <v>1.4506119746215723E-3</v>
      </c>
      <c r="H29">
        <f t="shared" si="1"/>
        <v>-1.0218451881663708</v>
      </c>
      <c r="I29">
        <f t="shared" si="2"/>
        <v>400.56099999999998</v>
      </c>
      <c r="J29">
        <f t="shared" si="3"/>
        <v>404.03668474705222</v>
      </c>
      <c r="K29">
        <f t="shared" si="4"/>
        <v>41.320908839280484</v>
      </c>
      <c r="L29">
        <f t="shared" si="5"/>
        <v>40.965449897038802</v>
      </c>
      <c r="M29">
        <f t="shared" si="6"/>
        <v>0.2084731451106856</v>
      </c>
      <c r="N29">
        <f t="shared" si="7"/>
        <v>2.9689059859064919</v>
      </c>
      <c r="O29">
        <f t="shared" si="8"/>
        <v>0.20066865783258783</v>
      </c>
      <c r="P29">
        <f t="shared" si="9"/>
        <v>0.12609477036564659</v>
      </c>
      <c r="Q29">
        <f t="shared" si="10"/>
        <v>1.9963409403257826E-3</v>
      </c>
      <c r="R29">
        <f t="shared" si="11"/>
        <v>24.359850757750458</v>
      </c>
      <c r="S29">
        <f t="shared" si="12"/>
        <v>23.998999999999999</v>
      </c>
      <c r="T29">
        <f t="shared" si="13"/>
        <v>2.9947945766349049</v>
      </c>
      <c r="U29">
        <f t="shared" si="14"/>
        <v>72.68264149713292</v>
      </c>
      <c r="V29">
        <f t="shared" si="15"/>
        <v>2.2745401784874004</v>
      </c>
      <c r="W29">
        <f t="shared" si="16"/>
        <v>3.129413201881392</v>
      </c>
      <c r="X29">
        <f t="shared" si="17"/>
        <v>0.72025439814750447</v>
      </c>
      <c r="Y29">
        <f t="shared" si="18"/>
        <v>-63.971988080811343</v>
      </c>
      <c r="Z29">
        <f t="shared" si="19"/>
        <v>117.48379008194833</v>
      </c>
      <c r="AA29">
        <f t="shared" si="20"/>
        <v>8.3170115693054516</v>
      </c>
      <c r="AB29">
        <f t="shared" si="21"/>
        <v>61.830809911382758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54482.433473746205</v>
      </c>
      <c r="AH29" t="s">
        <v>354</v>
      </c>
      <c r="AI29">
        <v>10338.4</v>
      </c>
      <c r="AJ29">
        <v>754.47384615384601</v>
      </c>
      <c r="AK29">
        <v>2928.39</v>
      </c>
      <c r="AL29">
        <f t="shared" si="25"/>
        <v>2173.916153846154</v>
      </c>
      <c r="AM29">
        <f t="shared" si="26"/>
        <v>0.74235882305504186</v>
      </c>
      <c r="AN29">
        <v>-1.0218451881663699</v>
      </c>
      <c r="AO29" t="s">
        <v>355</v>
      </c>
      <c r="AP29" t="s">
        <v>355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-1.0218451881663708</v>
      </c>
      <c r="AW29" t="e">
        <f t="shared" si="30"/>
        <v>#DIV/0!</v>
      </c>
      <c r="AX29" t="e">
        <f t="shared" si="31"/>
        <v>#DIV/0!</v>
      </c>
      <c r="AY29">
        <f t="shared" si="32"/>
        <v>-4.2275269020185787E-14</v>
      </c>
      <c r="AZ29" t="e">
        <f t="shared" si="33"/>
        <v>#DIV/0!</v>
      </c>
      <c r="BA29" t="s">
        <v>355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1.3470574726716158</v>
      </c>
      <c r="BH29" t="e">
        <f t="shared" si="39"/>
        <v>#DIV/0!</v>
      </c>
      <c r="BI29" t="e">
        <f t="shared" si="40"/>
        <v>#DIV/0!</v>
      </c>
      <c r="BJ29">
        <v>1566</v>
      </c>
      <c r="BK29">
        <v>300</v>
      </c>
      <c r="BL29">
        <v>300</v>
      </c>
      <c r="BM29">
        <v>300</v>
      </c>
      <c r="BN29">
        <v>10338.4</v>
      </c>
      <c r="BO29">
        <v>2872.62</v>
      </c>
      <c r="BP29">
        <v>-8.5704500000000003E-3</v>
      </c>
      <c r="BQ29">
        <v>-6.74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299</v>
      </c>
      <c r="BY29">
        <v>1599601431.5</v>
      </c>
      <c r="BZ29">
        <v>400.56099999999998</v>
      </c>
      <c r="CA29">
        <v>400.03199999999998</v>
      </c>
      <c r="CB29">
        <v>22.240500000000001</v>
      </c>
      <c r="CC29">
        <v>20.5383</v>
      </c>
      <c r="CD29">
        <v>403.06099999999998</v>
      </c>
      <c r="CE29">
        <v>22.345500000000001</v>
      </c>
      <c r="CF29">
        <v>499.947</v>
      </c>
      <c r="CG29">
        <v>102.17100000000001</v>
      </c>
      <c r="CH29">
        <v>9.9190799999999996E-2</v>
      </c>
      <c r="CI29">
        <v>24.733000000000001</v>
      </c>
      <c r="CJ29">
        <v>23.998999999999999</v>
      </c>
      <c r="CK29">
        <v>999.9</v>
      </c>
      <c r="CL29">
        <v>0</v>
      </c>
      <c r="CM29">
        <v>0</v>
      </c>
      <c r="CN29">
        <v>10008.799999999999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756.11</v>
      </c>
      <c r="CV29">
        <v>5.0011199999999999E-2</v>
      </c>
      <c r="CW29">
        <v>9.9700000000000006</v>
      </c>
      <c r="CX29">
        <v>0.48</v>
      </c>
      <c r="CY29">
        <v>38.5</v>
      </c>
      <c r="CZ29">
        <v>42.936999999999998</v>
      </c>
      <c r="DA29">
        <v>40.936999999999998</v>
      </c>
      <c r="DB29">
        <v>42.311999999999998</v>
      </c>
      <c r="DC29">
        <v>40.5</v>
      </c>
      <c r="DD29">
        <v>0</v>
      </c>
      <c r="DE29">
        <v>0</v>
      </c>
      <c r="DF29">
        <v>0</v>
      </c>
      <c r="DG29">
        <v>77.200000047683702</v>
      </c>
      <c r="DH29">
        <v>0</v>
      </c>
      <c r="DI29">
        <v>754.47384615384601</v>
      </c>
      <c r="DJ29">
        <v>-13.5418803095887</v>
      </c>
      <c r="DK29">
        <v>11.2704272065799</v>
      </c>
      <c r="DL29">
        <v>8.7407692307692297</v>
      </c>
      <c r="DM29">
        <v>15</v>
      </c>
      <c r="DN29">
        <v>1599601405.5</v>
      </c>
      <c r="DO29" t="s">
        <v>356</v>
      </c>
      <c r="DP29">
        <v>1599601400</v>
      </c>
      <c r="DQ29">
        <v>1599601405.5</v>
      </c>
      <c r="DR29">
        <v>57</v>
      </c>
      <c r="DS29">
        <v>7.0000000000000007E-2</v>
      </c>
      <c r="DT29">
        <v>-1E-3</v>
      </c>
      <c r="DU29">
        <v>-2.5</v>
      </c>
      <c r="DV29">
        <v>-0.105</v>
      </c>
      <c r="DW29">
        <v>400</v>
      </c>
      <c r="DX29">
        <v>21</v>
      </c>
      <c r="DY29">
        <v>0.33</v>
      </c>
      <c r="DZ29">
        <v>7.0000000000000007E-2</v>
      </c>
      <c r="EA29">
        <v>399.99292682926801</v>
      </c>
      <c r="EB29">
        <v>-2.9121951219791199E-2</v>
      </c>
      <c r="EC29">
        <v>5.1894541394369401E-2</v>
      </c>
      <c r="ED29">
        <v>1</v>
      </c>
      <c r="EE29">
        <v>400.48258536585399</v>
      </c>
      <c r="EF29">
        <v>0.55668292682976495</v>
      </c>
      <c r="EG29">
        <v>5.6737296035776298E-2</v>
      </c>
      <c r="EH29">
        <v>1</v>
      </c>
      <c r="EI29">
        <v>20.5365731707317</v>
      </c>
      <c r="EJ29">
        <v>8.3059233449523599E-3</v>
      </c>
      <c r="EK29">
        <v>1.2546546294271801E-3</v>
      </c>
      <c r="EL29">
        <v>1</v>
      </c>
      <c r="EM29">
        <v>22.249287804878001</v>
      </c>
      <c r="EN29">
        <v>4.92188153310106E-2</v>
      </c>
      <c r="EO29">
        <v>3.9928107314497502E-2</v>
      </c>
      <c r="EP29">
        <v>1</v>
      </c>
      <c r="EQ29">
        <v>4</v>
      </c>
      <c r="ER29">
        <v>4</v>
      </c>
      <c r="ES29" t="s">
        <v>306</v>
      </c>
      <c r="ET29">
        <v>100</v>
      </c>
      <c r="EU29">
        <v>100</v>
      </c>
      <c r="EV29">
        <v>-2.5</v>
      </c>
      <c r="EW29">
        <v>-0.105</v>
      </c>
      <c r="EX29">
        <v>-2.4997500000000601</v>
      </c>
      <c r="EY29">
        <v>0</v>
      </c>
      <c r="EZ29">
        <v>0</v>
      </c>
      <c r="FA29">
        <v>0</v>
      </c>
      <c r="FB29">
        <v>-0.10493333333332799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0.5</v>
      </c>
      <c r="FK29">
        <v>0.4</v>
      </c>
      <c r="FL29">
        <v>2</v>
      </c>
      <c r="FM29">
        <v>510.214</v>
      </c>
      <c r="FN29">
        <v>504.08</v>
      </c>
      <c r="FO29">
        <v>21.759699999999999</v>
      </c>
      <c r="FP29">
        <v>28.902200000000001</v>
      </c>
      <c r="FQ29">
        <v>30.0001</v>
      </c>
      <c r="FR29">
        <v>28.9328</v>
      </c>
      <c r="FS29">
        <v>28.928999999999998</v>
      </c>
      <c r="FT29">
        <v>20.4163</v>
      </c>
      <c r="FU29">
        <v>0</v>
      </c>
      <c r="FV29">
        <v>0</v>
      </c>
      <c r="FW29">
        <v>21.76</v>
      </c>
      <c r="FX29">
        <v>400</v>
      </c>
      <c r="FY29">
        <v>14.991099999999999</v>
      </c>
      <c r="FZ29">
        <v>101.501</v>
      </c>
      <c r="GA29">
        <v>101.801</v>
      </c>
    </row>
    <row r="30" spans="1:183" x14ac:dyDescent="0.35">
      <c r="A30">
        <v>13</v>
      </c>
      <c r="B30">
        <v>1599603122.5999999</v>
      </c>
      <c r="C30">
        <v>4384.5999999046298</v>
      </c>
      <c r="D30" t="s">
        <v>357</v>
      </c>
      <c r="E30" t="s">
        <v>358</v>
      </c>
      <c r="F30">
        <v>1599603122.5999999</v>
      </c>
      <c r="G30">
        <f t="shared" si="0"/>
        <v>7.7874892155049575E-4</v>
      </c>
      <c r="H30">
        <f t="shared" si="1"/>
        <v>-1.389286322646702</v>
      </c>
      <c r="I30">
        <f t="shared" si="2"/>
        <v>401.28899999999999</v>
      </c>
      <c r="J30">
        <f t="shared" si="3"/>
        <v>417.49758937369501</v>
      </c>
      <c r="K30">
        <f t="shared" si="4"/>
        <v>42.691114799991517</v>
      </c>
      <c r="L30">
        <f t="shared" si="5"/>
        <v>41.033709422546401</v>
      </c>
      <c r="M30">
        <f t="shared" si="6"/>
        <v>0.10748830624228602</v>
      </c>
      <c r="N30">
        <f t="shared" si="7"/>
        <v>2.9667440266813889</v>
      </c>
      <c r="O30">
        <f t="shared" si="8"/>
        <v>0.10537072628971517</v>
      </c>
      <c r="P30">
        <f t="shared" si="9"/>
        <v>6.604348541623159E-2</v>
      </c>
      <c r="Q30">
        <f t="shared" si="10"/>
        <v>1.9963409403257826E-3</v>
      </c>
      <c r="R30">
        <f t="shared" si="11"/>
        <v>24.242208158604342</v>
      </c>
      <c r="S30">
        <f t="shared" si="12"/>
        <v>23.914200000000001</v>
      </c>
      <c r="T30">
        <f t="shared" si="13"/>
        <v>2.9795731134734913</v>
      </c>
      <c r="U30">
        <f t="shared" si="14"/>
        <v>72.93495821466982</v>
      </c>
      <c r="V30">
        <f t="shared" si="15"/>
        <v>2.2431523919954404</v>
      </c>
      <c r="W30">
        <f t="shared" si="16"/>
        <v>3.0755517613284411</v>
      </c>
      <c r="X30">
        <f t="shared" si="17"/>
        <v>0.73642072147805093</v>
      </c>
      <c r="Y30">
        <f t="shared" si="18"/>
        <v>-34.342827440376865</v>
      </c>
      <c r="Z30">
        <f t="shared" si="19"/>
        <v>84.52993044626686</v>
      </c>
      <c r="AA30">
        <f t="shared" si="20"/>
        <v>5.9771468483065284</v>
      </c>
      <c r="AB30">
        <f t="shared" si="21"/>
        <v>56.16624619513685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54471.265339159894</v>
      </c>
      <c r="AH30" t="s">
        <v>359</v>
      </c>
      <c r="AI30">
        <v>10347.6</v>
      </c>
      <c r="AJ30">
        <v>802.26769230769196</v>
      </c>
      <c r="AK30">
        <v>3215.74</v>
      </c>
      <c r="AL30">
        <f t="shared" si="25"/>
        <v>2413.4723076923078</v>
      </c>
      <c r="AM30">
        <f t="shared" si="26"/>
        <v>0.75051848336380056</v>
      </c>
      <c r="AN30">
        <v>-1.3892863226467</v>
      </c>
      <c r="AO30" t="s">
        <v>355</v>
      </c>
      <c r="AP30" t="s">
        <v>355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-1.389286322646702</v>
      </c>
      <c r="AW30" t="e">
        <f t="shared" si="30"/>
        <v>#DIV/0!</v>
      </c>
      <c r="AX30" t="e">
        <f t="shared" si="31"/>
        <v>#DIV/0!</v>
      </c>
      <c r="AY30">
        <f t="shared" si="32"/>
        <v>-9.511935529541802E-14</v>
      </c>
      <c r="AZ30" t="e">
        <f t="shared" si="33"/>
        <v>#DIV/0!</v>
      </c>
      <c r="BA30" t="s">
        <v>355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1.3324122219056231</v>
      </c>
      <c r="BH30" t="e">
        <f t="shared" si="39"/>
        <v>#DIV/0!</v>
      </c>
      <c r="BI30" t="e">
        <f t="shared" si="40"/>
        <v>#DIV/0!</v>
      </c>
      <c r="BJ30">
        <v>1567</v>
      </c>
      <c r="BK30">
        <v>300</v>
      </c>
      <c r="BL30">
        <v>300</v>
      </c>
      <c r="BM30">
        <v>300</v>
      </c>
      <c r="BN30">
        <v>10347.6</v>
      </c>
      <c r="BO30">
        <v>3177.76</v>
      </c>
      <c r="BP30">
        <v>-8.57985E-3</v>
      </c>
      <c r="BQ30">
        <v>14.81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299</v>
      </c>
      <c r="BY30">
        <v>1599603122.5999999</v>
      </c>
      <c r="BZ30">
        <v>401.28899999999999</v>
      </c>
      <c r="CA30">
        <v>399.99700000000001</v>
      </c>
      <c r="CB30">
        <v>21.936900000000001</v>
      </c>
      <c r="CC30">
        <v>21.023</v>
      </c>
      <c r="CD30">
        <v>403.81900000000002</v>
      </c>
      <c r="CE30">
        <v>22.040400000000002</v>
      </c>
      <c r="CF30">
        <v>500.05399999999997</v>
      </c>
      <c r="CG30">
        <v>102.155</v>
      </c>
      <c r="CH30">
        <v>9.9757600000000002E-2</v>
      </c>
      <c r="CI30">
        <v>24.442699999999999</v>
      </c>
      <c r="CJ30">
        <v>23.914200000000001</v>
      </c>
      <c r="CK30">
        <v>999.9</v>
      </c>
      <c r="CL30">
        <v>0</v>
      </c>
      <c r="CM30">
        <v>0</v>
      </c>
      <c r="CN30">
        <v>9998.1200000000008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800.38</v>
      </c>
      <c r="CV30">
        <v>5.0011199999999999E-2</v>
      </c>
      <c r="CW30">
        <v>-7.68</v>
      </c>
      <c r="CX30">
        <v>-1.75</v>
      </c>
      <c r="CY30">
        <v>36</v>
      </c>
      <c r="CZ30">
        <v>40.811999999999998</v>
      </c>
      <c r="DA30">
        <v>38.5</v>
      </c>
      <c r="DB30">
        <v>40.375</v>
      </c>
      <c r="DC30">
        <v>38.25</v>
      </c>
      <c r="DD30">
        <v>0</v>
      </c>
      <c r="DE30">
        <v>0</v>
      </c>
      <c r="DF30">
        <v>0</v>
      </c>
      <c r="DG30">
        <v>1690.5</v>
      </c>
      <c r="DH30">
        <v>0</v>
      </c>
      <c r="DI30">
        <v>802.26769230769196</v>
      </c>
      <c r="DJ30">
        <v>-11.513162410423201</v>
      </c>
      <c r="DK30">
        <v>1.6731623347120701</v>
      </c>
      <c r="DL30">
        <v>-6.0853846153846201</v>
      </c>
      <c r="DM30">
        <v>15</v>
      </c>
      <c r="DN30">
        <v>1599602477.5</v>
      </c>
      <c r="DO30" t="s">
        <v>360</v>
      </c>
      <c r="DP30">
        <v>1599602469</v>
      </c>
      <c r="DQ30">
        <v>1599602477.5</v>
      </c>
      <c r="DR30">
        <v>58</v>
      </c>
      <c r="DS30">
        <v>-0.03</v>
      </c>
      <c r="DT30">
        <v>1E-3</v>
      </c>
      <c r="DU30">
        <v>-2.5299999999999998</v>
      </c>
      <c r="DV30">
        <v>-0.104</v>
      </c>
      <c r="DW30">
        <v>400</v>
      </c>
      <c r="DX30">
        <v>21</v>
      </c>
      <c r="DY30">
        <v>0.4</v>
      </c>
      <c r="DZ30">
        <v>7.0000000000000007E-2</v>
      </c>
      <c r="EA30">
        <v>400.001585365854</v>
      </c>
      <c r="EB30">
        <v>-0.28087108013958001</v>
      </c>
      <c r="EC30">
        <v>5.13115665226892E-2</v>
      </c>
      <c r="ED30">
        <v>0</v>
      </c>
      <c r="EE30">
        <v>401.34221951219502</v>
      </c>
      <c r="EF30">
        <v>-9.9783972124421402E-2</v>
      </c>
      <c r="EG30">
        <v>1.54832910649249E-2</v>
      </c>
      <c r="EH30">
        <v>1</v>
      </c>
      <c r="EI30">
        <v>21.015151219512202</v>
      </c>
      <c r="EJ30">
        <v>2.6410452961660301E-2</v>
      </c>
      <c r="EK30">
        <v>2.82161707235988E-3</v>
      </c>
      <c r="EL30">
        <v>1</v>
      </c>
      <c r="EM30">
        <v>21.9354609756098</v>
      </c>
      <c r="EN30">
        <v>4.55749128921344E-3</v>
      </c>
      <c r="EO30">
        <v>5.8220692356269197E-4</v>
      </c>
      <c r="EP30">
        <v>1</v>
      </c>
      <c r="EQ30">
        <v>3</v>
      </c>
      <c r="ER30">
        <v>4</v>
      </c>
      <c r="ES30" t="s">
        <v>300</v>
      </c>
      <c r="ET30">
        <v>100</v>
      </c>
      <c r="EU30">
        <v>100</v>
      </c>
      <c r="EV30">
        <v>-2.5299999999999998</v>
      </c>
      <c r="EW30">
        <v>-0.10349999999999999</v>
      </c>
      <c r="EX30">
        <v>-2.5299499999999902</v>
      </c>
      <c r="EY30">
        <v>0</v>
      </c>
      <c r="EZ30">
        <v>0</v>
      </c>
      <c r="FA30">
        <v>0</v>
      </c>
      <c r="FB30">
        <v>-0.10351428571429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10.9</v>
      </c>
      <c r="FK30">
        <v>10.8</v>
      </c>
      <c r="FL30">
        <v>2</v>
      </c>
      <c r="FM30">
        <v>511.04599999999999</v>
      </c>
      <c r="FN30">
        <v>501.82400000000001</v>
      </c>
      <c r="FO30">
        <v>21.760400000000001</v>
      </c>
      <c r="FP30">
        <v>29.331800000000001</v>
      </c>
      <c r="FQ30">
        <v>30.0001</v>
      </c>
      <c r="FR30">
        <v>29.382999999999999</v>
      </c>
      <c r="FS30">
        <v>29.384699999999999</v>
      </c>
      <c r="FT30">
        <v>20.4344</v>
      </c>
      <c r="FU30">
        <v>0</v>
      </c>
      <c r="FV30">
        <v>0</v>
      </c>
      <c r="FW30">
        <v>21.76</v>
      </c>
      <c r="FX30">
        <v>400</v>
      </c>
      <c r="FY30">
        <v>14.991099999999999</v>
      </c>
      <c r="FZ30">
        <v>101.413</v>
      </c>
      <c r="GA30">
        <v>101.71299999999999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2020-09-08T17:11:45Z</dcterms:created>
  <dcterms:modified xsi:type="dcterms:W3CDTF">2020-09-21T13:45:00Z</dcterms:modified>
</cp:coreProperties>
</file>